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45" activeTab="1"/>
  </bookViews>
  <sheets>
    <sheet name="Históricos" sheetId="1" r:id="rId1"/>
    <sheet name="Proyeccion" sheetId="2" r:id="rId2"/>
  </sheets>
  <externalReferences>
    <externalReference r:id="rId5"/>
  </externalReferences>
  <definedNames>
    <definedName name="activo_fijo" localSheetId="1">'Proyeccion'!$D$5</definedName>
    <definedName name="_xlnm.Print_Area" localSheetId="0">'Históricos'!$B$2:$N$100</definedName>
    <definedName name="_xlnm.Print_Area" localSheetId="1">'Proyeccion'!$B$3:$R$230</definedName>
    <definedName name="patrimonio_inicial" localSheetId="1">'Proyeccion'!$D$7</definedName>
    <definedName name="_xlnm.Print_Titles" localSheetId="0">'Históricos'!$1:$1</definedName>
    <definedName name="_xlnm.Print_Titles" localSheetId="1">'Proyeccion'!$1:$2</definedName>
  </definedNames>
  <calcPr fullCalcOnLoad="1"/>
</workbook>
</file>

<file path=xl/sharedStrings.xml><?xml version="1.0" encoding="utf-8"?>
<sst xmlns="http://schemas.openxmlformats.org/spreadsheetml/2006/main" count="585" uniqueCount="414">
  <si>
    <t>Income Statement. Estado de resultados</t>
  </si>
  <si>
    <t>Year</t>
  </si>
  <si>
    <t>Depreciation</t>
  </si>
  <si>
    <t>Interest payments. Gastos financieros (pago de intereses)</t>
  </si>
  <si>
    <t>Return (interest) from ST investment. Interés recibido</t>
  </si>
  <si>
    <t>Earnings BeforeTaxes EBT, Utilidad antes de impuestos</t>
  </si>
  <si>
    <t>Income Taxes. Impuesto de renta</t>
  </si>
  <si>
    <t>Net Income. Utilidad neta</t>
  </si>
  <si>
    <t>Cumulated retained earnings. Uilidades acumuladas</t>
  </si>
  <si>
    <t>Repurchase of equity. Recompra de acciones</t>
  </si>
  <si>
    <t>Balance Sheet. Balance general</t>
  </si>
  <si>
    <t>Assets. Activos</t>
  </si>
  <si>
    <t>Cash. Caja y bancos</t>
  </si>
  <si>
    <t>CB</t>
  </si>
  <si>
    <t>Accounts Receivable AR. Cuentas por cobrar CxC</t>
  </si>
  <si>
    <t>IT</t>
  </si>
  <si>
    <t>Inventory. Inventario</t>
  </si>
  <si>
    <t>ST investments. Inversiones temporales</t>
  </si>
  <si>
    <t>Current assets. Activos corrientes</t>
  </si>
  <si>
    <t>Total net fixed assets. Total de activos fijos netos</t>
  </si>
  <si>
    <t>Total</t>
  </si>
  <si>
    <t>Liabilities and equity. Pasivos y patrimonio</t>
  </si>
  <si>
    <t>Accounts Payable AP. Cuentas por pagar, CxP</t>
  </si>
  <si>
    <t>Short term debt. Deuda a corto plazo</t>
  </si>
  <si>
    <t>Current liabilities. Pasivos corrientes</t>
  </si>
  <si>
    <t>Long term debt. Deuda largo plazo</t>
  </si>
  <si>
    <t>Total Liabilities. Pasivos totales</t>
  </si>
  <si>
    <t>Equity investment. Inversión de capital</t>
  </si>
  <si>
    <t>Retained earnings. Utilidades retenidas</t>
  </si>
  <si>
    <t>IS</t>
  </si>
  <si>
    <t>Current year Net Income</t>
  </si>
  <si>
    <t>Total Liabilities and equity. Total pasivos y patrimonio</t>
  </si>
  <si>
    <t>Check</t>
  </si>
  <si>
    <t>Overhead expenses. Gastos generales</t>
  </si>
  <si>
    <t>Inflation rate. Tasa de inflación</t>
  </si>
  <si>
    <t>Real increase in selling price. Aumento real de precio de venta</t>
  </si>
  <si>
    <t>Real increase in purchase price. Aumento real de precio de compra</t>
  </si>
  <si>
    <t>Real increase in overhead expenses. Aumento real de GG</t>
  </si>
  <si>
    <t>Real increase in price fixed assets. Aumento real de precio de AF</t>
  </si>
  <si>
    <t>Increase in sales volume (units). Aumento de volumen</t>
  </si>
  <si>
    <t>Real interest rate. Tasa de interés real</t>
  </si>
  <si>
    <t>Risk premium for cost of debt. Prima de riesgo para la deuda</t>
  </si>
  <si>
    <t>Risk premium for ST investment</t>
  </si>
  <si>
    <t>Risk free rate, Rf</t>
  </si>
  <si>
    <t>Policies and goals. Políticas y metas</t>
  </si>
  <si>
    <t>Promotion and advertising as % of sales. Gastos de publicidad y promoción</t>
  </si>
  <si>
    <t>Accounts receivable as % of sales. Cuentas por cobrar CxC como % de ventas.</t>
  </si>
  <si>
    <t>Accounts payable as % of purchases. Cuentas por pagar CxP como % de Compras</t>
  </si>
  <si>
    <t>Payout ratio. Proporción de utilidades repartidas</t>
  </si>
  <si>
    <t>Minimum cash required. Saldo mínimo de caja.</t>
  </si>
  <si>
    <t>Minimum cash required for initial year (based on overhead, payroll and sales comissions). Saldo mínimo de caja para año 0 com % de gastos de nómina, GG y de comisiones de ventas</t>
  </si>
  <si>
    <t>Selling comissions. Comisiones de ventas</t>
  </si>
  <si>
    <t>Market research. Investigación de mercado.</t>
  </si>
  <si>
    <t>Selling price. Precio de venta.</t>
  </si>
  <si>
    <t>Quantity sold for first year. Cantidad que se espera vender para año 1</t>
  </si>
  <si>
    <t>Sales in units. Ventas en unidades.</t>
  </si>
  <si>
    <t>Given</t>
  </si>
  <si>
    <t>Inflation</t>
  </si>
  <si>
    <t>Rf</t>
  </si>
  <si>
    <t>Q sold</t>
  </si>
  <si>
    <t>Selling Price</t>
  </si>
  <si>
    <t>Purchasing price</t>
  </si>
  <si>
    <t>Inventory policy = Inventory/COGS as %</t>
  </si>
  <si>
    <t>AR policy = AR/ Sales revenues as %</t>
  </si>
  <si>
    <t>AP policy = AP/Purchases as %</t>
  </si>
  <si>
    <t>Dividends. Dn-1=RNn-1-RNn+Nin</t>
  </si>
  <si>
    <t>Payout ratio= Dividends/Net Income</t>
  </si>
  <si>
    <t>"Real" increase in sales revenues</t>
  </si>
  <si>
    <t>Nominal increase in administrative and selling expenses</t>
  </si>
  <si>
    <t>Real increase in administrative and selling expenses</t>
  </si>
  <si>
    <t>Debt (Total)</t>
  </si>
  <si>
    <t>Sales revenues. Ventas</t>
  </si>
  <si>
    <t>Cost of goods sold, COGS. Costo de ventas</t>
  </si>
  <si>
    <t>Gross Income. Utilidad bruta</t>
  </si>
  <si>
    <t>Administrative and selling expenses. Gastos de ventas y administrativos</t>
  </si>
  <si>
    <t>Depreciation. Depreciación</t>
  </si>
  <si>
    <t>Earnings Before Interest and Taxes (EBIT). Utilidad operativa</t>
  </si>
  <si>
    <t>Dividends paid next year. Dividendos pagados al año siguiente</t>
  </si>
  <si>
    <t>Cumulated retained earnings. Utilidades acumuladas</t>
  </si>
  <si>
    <t>Input data. Datos de entrada</t>
  </si>
  <si>
    <t>Fixed assets. Activos fijos AF</t>
  </si>
  <si>
    <t>Lineal Depreciation (4 years)</t>
  </si>
  <si>
    <t>Equity investment. Inversión de patrimonio</t>
  </si>
  <si>
    <t>Corporate tax rate. Tasa de impuestos</t>
  </si>
  <si>
    <t>Initial inventory (units)</t>
  </si>
  <si>
    <t>Initial purchase price. Precio de compra inicial</t>
  </si>
  <si>
    <t>Estimated Overhead expenses. Gastos generales. GG</t>
  </si>
  <si>
    <t>Administrative and Sales payroll. Gastos laborales.</t>
  </si>
  <si>
    <t>Taxes are paid the same year as accrued. Los impuestos se pagan el mismo año que se provisionan</t>
  </si>
  <si>
    <t>Repurchase of equity as a % of funds generated by depreciation. Recompra de participación como % de la depreciación.</t>
  </si>
  <si>
    <t>Nominal increase in prices. Aumento nominal de precios.</t>
  </si>
  <si>
    <t>Nominal increase in price of fixed assets. Aumento nominal en precio de AF</t>
  </si>
  <si>
    <t>Basic input variables calculation. Cálculo de la proyección de las variables básicas.</t>
  </si>
  <si>
    <t>Selling price. Precio de venta</t>
  </si>
  <si>
    <t>Total sales. Ventas totales</t>
  </si>
  <si>
    <t>year 8</t>
  </si>
  <si>
    <t>Cost of debt, Kd, from CAPM= Rf+risk premium in cost of debt</t>
  </si>
  <si>
    <t>Deprec Invtmt yr 5</t>
  </si>
  <si>
    <t>Deprec Invtmt yr 6</t>
  </si>
  <si>
    <t>Deprec Invtmt yr 7</t>
  </si>
  <si>
    <t>Deprec Invtmt yr 8</t>
  </si>
  <si>
    <t>Deprec Invtmt yr 9</t>
  </si>
  <si>
    <t>Inventory valuation using FIFO</t>
  </si>
  <si>
    <t>Sales commisions</t>
  </si>
  <si>
    <t>Payroll expenses. Gastos de nómina</t>
  </si>
  <si>
    <t>Cash Budget. Flujo de Tesorería</t>
  </si>
  <si>
    <t>Cash inflows. Ingresos de caja.</t>
  </si>
  <si>
    <t>Total AR plus sales on cash. Total de ingresos por ventas y cartera</t>
  </si>
  <si>
    <t>Total inflows. Total de ingresos</t>
  </si>
  <si>
    <t>Cash outflows. Egresos</t>
  </si>
  <si>
    <t>Total payments for purchases. Pago total de compras</t>
  </si>
  <si>
    <t>Overhead and Administrative and selling expenses</t>
  </si>
  <si>
    <t>Total cash outflows. Egresos totales</t>
  </si>
  <si>
    <t>Net cash balance NCB before fixed assets purchase. Saldo neto de caja antes de compra de activos</t>
  </si>
  <si>
    <t>Module 2: Investment in assets. Módulo 2: Inversión en activos fijos</t>
  </si>
  <si>
    <t>NCB of investment in assets. Saldo neto de caja SNC por compra de activos</t>
  </si>
  <si>
    <t>NCB after fixed assets investment. Saldo neto de caja SNC después de compra de activos.</t>
  </si>
  <si>
    <t>Module 3: External financing. Módulo 3: Financiación externa</t>
  </si>
  <si>
    <t>Inflow of loans. Ingreso de préstamos</t>
  </si>
  <si>
    <t>ST Loan 2. Préstamo a corto plazo</t>
  </si>
  <si>
    <t>LT loan 3 10 years. Préstamo a largo plazo de 10 años</t>
  </si>
  <si>
    <t>NCB of financing actividies. SNC de la financiación</t>
  </si>
  <si>
    <t>Module 4: Transactions with owners. Módulo 4: transacciones con los dueños</t>
  </si>
  <si>
    <t>Dividends payment. Pago de dividendos</t>
  </si>
  <si>
    <t>Repurchase of stock. Recompra de acciones</t>
  </si>
  <si>
    <t>NCB of transactions with owners. SNC de las transacciones con los dueños</t>
  </si>
  <si>
    <t>NCB for the year after previous transactions</t>
  </si>
  <si>
    <t xml:space="preserve">Module 5: Discretionary transactions. Módulo 5: Transacciones discrecionales </t>
  </si>
  <si>
    <t>Redemption of short term ST investment. Venta de inversiones temporales</t>
  </si>
  <si>
    <t>Return from ST investments. Rendimiento de las inversiones temporales</t>
  </si>
  <si>
    <t>NCB of discretionary transactions. SNC de transacciones discrecionales</t>
  </si>
  <si>
    <t>Year NCB. SNC del año</t>
  </si>
  <si>
    <t>Cumulated NCB. SNC acumulado</t>
  </si>
  <si>
    <t>Interest rate</t>
  </si>
  <si>
    <t>ST Loan 2 schedule</t>
  </si>
  <si>
    <t>Advertising and promotion. Publicidad</t>
  </si>
  <si>
    <t>Real increase in administrative and selling expenses. Aumento real en gastos administrativos y de ventas</t>
  </si>
  <si>
    <t>Increase factor in volume. Factor de aumento  de volumen</t>
  </si>
  <si>
    <t>Overhead expenses. Gastos genrales</t>
  </si>
  <si>
    <t>Investment in fixed assets. Inversión en activos fijos</t>
  </si>
  <si>
    <t>Additional information. Información adicional</t>
  </si>
  <si>
    <t>Beginning Inventory. Inventario Inicial</t>
  </si>
  <si>
    <t>Nominal increase in Selling price. Aumento nominal en precio de venta</t>
  </si>
  <si>
    <t>Real increase in Selling price. Aumento real en precio de venta</t>
  </si>
  <si>
    <t>Nominal increase in Purchasing price. Aumento nominal en precio de compra</t>
  </si>
  <si>
    <t>Real increase in Purchasing price. Aumento real en precio de compra</t>
  </si>
  <si>
    <t>Nominal increase in Sales revenues. Aumento nominal en ventas</t>
  </si>
  <si>
    <t>Nominal increase in overhead expenses. Aumento nominal en Gastos generales</t>
  </si>
  <si>
    <t>Real increase in overhead expenses. Aumento real en gastos generales</t>
  </si>
  <si>
    <t>Interest rate paid. Tasa de interés pagado</t>
  </si>
  <si>
    <t>Risk premium in debt. Prima de riesgo de la deuda</t>
  </si>
  <si>
    <t>Interest rate received. Tasa de interés recibida</t>
  </si>
  <si>
    <t>Risk premium in ST investment. Prima de riesgo en inversiones de corto plazo</t>
  </si>
  <si>
    <t>Tax rate. Tasa de impuestos</t>
  </si>
  <si>
    <t>Final Inventory in units. Inventario Final en unidades</t>
  </si>
  <si>
    <t>Purchases Compras = Final Inv. - Beginning Inv +COGS</t>
  </si>
  <si>
    <t>Fixed assets. Activos fijos</t>
  </si>
  <si>
    <t>Cunulated depreciation. Depreciación acumulada</t>
  </si>
  <si>
    <t>Beginning balance. Saldo inicial</t>
  </si>
  <si>
    <t>Interest payment. Pago de intereses</t>
  </si>
  <si>
    <t>Principal payments Abono de capital</t>
  </si>
  <si>
    <t>Total payment Pago total</t>
  </si>
  <si>
    <t>New debt. Nueva deuda</t>
  </si>
  <si>
    <t>Ending balance. Saldo final</t>
  </si>
  <si>
    <t>Long term (LT) years Loan 3 (M years).  Plazo</t>
  </si>
  <si>
    <t>Short term loan 2 (1 year). Préstamo a corto plazo. Plazo</t>
  </si>
  <si>
    <t>Price of new asset in year 5. Precio de activo en año 5</t>
  </si>
  <si>
    <t>Final Inventory year 5. Inventario Final año 5</t>
  </si>
  <si>
    <t>Purchasing price. Precio de compra</t>
  </si>
  <si>
    <t>Initial inventory in dollars. Inventario inicial</t>
  </si>
  <si>
    <t>Long term (LT) years Loan 1 at (Term N years)  Préstamo a largo plazo (Plazo N años)</t>
  </si>
  <si>
    <t>Purchase of fixed assets. Compra de activos fijos.</t>
  </si>
  <si>
    <t>Beginning net fixed assets. AF netos iniciales</t>
  </si>
  <si>
    <t>Deprec Investmt yr 4. Depreciación de la inversión en año 4</t>
  </si>
  <si>
    <t>Annual depreciation. Depreciación anual</t>
  </si>
  <si>
    <t>Cumulated depreciation. Depreciación acumulada</t>
  </si>
  <si>
    <t>New fixed assets. Nuevos activos fijos</t>
  </si>
  <si>
    <t>Net fixed assets. Activos fijos netos</t>
  </si>
  <si>
    <t>Depreciation schedule. Tabla de depreciación</t>
  </si>
  <si>
    <t>% of deficit covered by debt. % de déficit cubierto con deuda</t>
  </si>
  <si>
    <t>Estados financieros históricos</t>
  </si>
  <si>
    <t>Proyecciones hasta año 10</t>
  </si>
  <si>
    <t>Inventory and purchases in units. Inventarios y compras en unidades</t>
  </si>
  <si>
    <t>Units sold. Unidades vendidas</t>
  </si>
  <si>
    <t>Final inventory in units. Inventario final en unidades</t>
  </si>
  <si>
    <t>Initial inventory in units. Inventario inicial en unidades</t>
  </si>
  <si>
    <t>Purchases in units. Compras en unidades</t>
  </si>
  <si>
    <t>Forecasted unit cost. Proyección del precio de compra</t>
  </si>
  <si>
    <t>Cost of goods sold (COGS) calculation. Cálculo del costo de ventas</t>
  </si>
  <si>
    <t>Purchases in dollars. Compras</t>
  </si>
  <si>
    <t>Final inventory in dollars. Inventario final</t>
  </si>
  <si>
    <t>Administrative and selling expenses. Gastos administrativos y de ventas</t>
  </si>
  <si>
    <t>Sales and purchases. Ventas y compras</t>
  </si>
  <si>
    <t>Total sales revenues. Ventas totales</t>
  </si>
  <si>
    <t>Inflow of sales revenues for current year. Ingresos por ventas en el mismo año</t>
  </si>
  <si>
    <t>Total purchases. Compras totales</t>
  </si>
  <si>
    <t>Purchases paid the same year. Compras pagadas en el mismo año</t>
  </si>
  <si>
    <t>Purchases on credit (1 year). Compras a crédito</t>
  </si>
  <si>
    <t>Credit sales (1 year). Ventas a crédito. CxC</t>
  </si>
  <si>
    <t>Investment in equity. Inversión de Patrimonio</t>
  </si>
  <si>
    <t>&lt;== año 8</t>
  </si>
  <si>
    <t>Nominal increase Selling price. Aumento nominal en precio de Venta</t>
  </si>
  <si>
    <t>Nominal increase Purchasing price. Aumento nominal en precio de compra</t>
  </si>
  <si>
    <t>Nominal increase Overhead expenses. Aumento nominal Gastos Generales</t>
  </si>
  <si>
    <t>Nominal increase Administrative and selling expenses Aumento nominal Gastos administrativos y de ventas</t>
  </si>
  <si>
    <t>Minimum cash. Caja mínima</t>
  </si>
  <si>
    <t>Risk free rate, tasa libre de riesgo Rf</t>
  </si>
  <si>
    <t>Return of short term investment. Rentabilidad de la inversión a corto plazo</t>
  </si>
  <si>
    <t>Inflows from sales. Ingresos en efectivo por ventas</t>
  </si>
  <si>
    <t>Inflow of sales revenues for current year. Ingrsos de ventas del mismo año</t>
  </si>
  <si>
    <t>Inflows from Accounts Receivables. Ingresos por cuentas por cobrar</t>
  </si>
  <si>
    <t>Purchases paid the current year. Comoras paadas en el año</t>
  </si>
  <si>
    <t>Payment of Accounts Payable. Pago de cuenas por pagar</t>
  </si>
  <si>
    <t>Total payments for purchases. Pago total de las compras</t>
  </si>
  <si>
    <t>Check with minum cash. Chequeo con saldo mínimo deseado</t>
  </si>
  <si>
    <t>Interest payment ST2. Pago de intereses</t>
  </si>
  <si>
    <t>Principal payments ST 2. Abono de capital</t>
  </si>
  <si>
    <t>Total payment ST2. Pago total</t>
  </si>
  <si>
    <t>Interest rate. Tasa de interés</t>
  </si>
  <si>
    <t>Inventory as % of volume sold. Política de inventario como % de unidades vendidas del año.</t>
  </si>
  <si>
    <t>Price of asset in year 8 Precio del activo en el año 8</t>
  </si>
  <si>
    <t>Selling of fixed assets. Venta de activos fijos</t>
  </si>
  <si>
    <t>Sales revenues. Ventas o ingresos operativos</t>
  </si>
  <si>
    <t>Cost of good sold, COGS Costo de los productos vendidos</t>
  </si>
  <si>
    <t>Gross Income. Utilidad Bruta</t>
  </si>
  <si>
    <t>Administrative and selling expenses. Gastos de administración y ventas.</t>
  </si>
  <si>
    <t>Earnings Before Interest and Taxes (EBIT). Utilidad operativa UO</t>
  </si>
  <si>
    <t>Module 1. Operating accounts. Módulo1 Saldo operativo</t>
  </si>
  <si>
    <t>Total payments to shareholders. Pago total a accionistas</t>
  </si>
  <si>
    <t>Total inflow from ST investments. Ingreso total por inversiones de CP</t>
  </si>
  <si>
    <t>Total debt payment. Pago total de deuda</t>
  </si>
  <si>
    <r>
      <t>Equivalent to ONCB</t>
    </r>
    <r>
      <rPr>
        <vertAlign val="subscript"/>
        <sz val="8"/>
        <color indexed="8"/>
        <rFont val="Arial Narrow"/>
        <family val="2"/>
      </rPr>
      <t>t</t>
    </r>
    <r>
      <rPr>
        <sz val="8"/>
        <color indexed="8"/>
        <rFont val="Arial Narrow"/>
        <family val="2"/>
      </rPr>
      <t xml:space="preserve"> = EBIT</t>
    </r>
    <r>
      <rPr>
        <vertAlign val="subscript"/>
        <sz val="8"/>
        <color indexed="8"/>
        <rFont val="Arial Narrow"/>
        <family val="2"/>
      </rPr>
      <t>t</t>
    </r>
    <r>
      <rPr>
        <sz val="8"/>
        <color indexed="8"/>
        <rFont val="Arial Narrow"/>
        <family val="2"/>
      </rPr>
      <t>x(1-T) + Dep</t>
    </r>
    <r>
      <rPr>
        <vertAlign val="subscript"/>
        <sz val="8"/>
        <color indexed="8"/>
        <rFont val="Arial Narrow"/>
        <family val="2"/>
      </rPr>
      <t>t</t>
    </r>
    <r>
      <rPr>
        <sz val="8"/>
        <color indexed="8"/>
        <rFont val="Arial Narrow"/>
        <family val="2"/>
      </rPr>
      <t xml:space="preserve"> – (II</t>
    </r>
    <r>
      <rPr>
        <vertAlign val="subscript"/>
        <sz val="8"/>
        <color indexed="8"/>
        <rFont val="Arial Narrow"/>
        <family val="2"/>
      </rPr>
      <t>t</t>
    </r>
    <r>
      <rPr>
        <sz val="8"/>
        <color indexed="8"/>
        <rFont val="Arial Narrow"/>
        <family val="2"/>
      </rPr>
      <t xml:space="preserve"> – IP</t>
    </r>
    <r>
      <rPr>
        <vertAlign val="subscript"/>
        <sz val="8"/>
        <color indexed="8"/>
        <rFont val="Arial Narrow"/>
        <family val="2"/>
      </rPr>
      <t>t</t>
    </r>
    <r>
      <rPr>
        <sz val="8"/>
        <color indexed="8"/>
        <rFont val="Arial Narrow"/>
        <family val="2"/>
      </rPr>
      <t>)xT – dAR</t>
    </r>
    <r>
      <rPr>
        <vertAlign val="subscript"/>
        <sz val="8"/>
        <color indexed="8"/>
        <rFont val="Arial Narrow"/>
        <family val="2"/>
      </rPr>
      <t>t</t>
    </r>
    <r>
      <rPr>
        <sz val="8"/>
        <color indexed="8"/>
        <rFont val="Arial Narrow"/>
        <family val="2"/>
      </rPr>
      <t xml:space="preserve"> -  dAP</t>
    </r>
    <r>
      <rPr>
        <vertAlign val="subscript"/>
        <sz val="8"/>
        <color indexed="8"/>
        <rFont val="Arial Narrow"/>
        <family val="2"/>
      </rPr>
      <t xml:space="preserve">t </t>
    </r>
    <r>
      <rPr>
        <sz val="8"/>
        <color indexed="8"/>
        <rFont val="Arial Narrow"/>
        <family val="2"/>
      </rPr>
      <t xml:space="preserve">Where ONCB is Operating Net Cash Balance, EBIT is Earnings Before Interest and Taxes, T is </t>
    </r>
    <r>
      <rPr>
        <vertAlign val="subscript"/>
        <sz val="8"/>
        <color indexed="8"/>
        <rFont val="Arial Narrow"/>
        <family val="2"/>
      </rPr>
      <t>corporate tax rate, Dep is Depreciationt, II is interest income, IP is Interest payment, dAR is change in Accounts Receivable and dAP is change in Accounts Payable.</t>
    </r>
  </si>
  <si>
    <r>
      <t>NCBI</t>
    </r>
    <r>
      <rPr>
        <vertAlign val="subscript"/>
        <sz val="8"/>
        <color indexed="8"/>
        <rFont val="Calibri"/>
        <family val="2"/>
      </rPr>
      <t>t</t>
    </r>
    <r>
      <rPr>
        <sz val="8"/>
        <color indexed="8"/>
        <rFont val="Calibri"/>
        <family val="2"/>
      </rPr>
      <t xml:space="preserve"> = – IFA</t>
    </r>
    <r>
      <rPr>
        <vertAlign val="subscript"/>
        <sz val="8"/>
        <color indexed="8"/>
        <rFont val="Calibri"/>
        <family val="2"/>
      </rPr>
      <t xml:space="preserve">t </t>
    </r>
    <r>
      <rPr>
        <sz val="8"/>
        <color indexed="8"/>
        <rFont val="Calibri"/>
        <family val="2"/>
      </rPr>
      <t>Where NCBI is net cash balance of investing activities, IFA is Investment in Fixed Assets (CAPEX)</t>
    </r>
  </si>
  <si>
    <r>
      <t>STD</t>
    </r>
    <r>
      <rPr>
        <vertAlign val="subscript"/>
        <sz val="8"/>
        <color indexed="8"/>
        <rFont val="Calibri"/>
        <family val="2"/>
      </rPr>
      <t>t</t>
    </r>
    <r>
      <rPr>
        <sz val="8"/>
        <color indexed="8"/>
        <rFont val="Calibri"/>
        <family val="2"/>
      </rPr>
      <t xml:space="preserve"> = -(CNCB</t>
    </r>
    <r>
      <rPr>
        <vertAlign val="subscript"/>
        <sz val="8"/>
        <color indexed="8"/>
        <rFont val="Calibri"/>
        <family val="2"/>
      </rPr>
      <t>t-1</t>
    </r>
    <r>
      <rPr>
        <sz val="8"/>
        <color indexed="8"/>
        <rFont val="Calibri"/>
        <family val="2"/>
      </rPr>
      <t xml:space="preserve"> + ONCB</t>
    </r>
    <r>
      <rPr>
        <vertAlign val="subscript"/>
        <sz val="8"/>
        <color indexed="8"/>
        <rFont val="Calibri"/>
        <family val="2"/>
      </rPr>
      <t>t</t>
    </r>
    <r>
      <rPr>
        <sz val="8"/>
        <color indexed="8"/>
        <rFont val="Calibri"/>
        <family val="2"/>
      </rPr>
      <t xml:space="preserve"> – STPP</t>
    </r>
    <r>
      <rPr>
        <vertAlign val="subscript"/>
        <sz val="8"/>
        <color indexed="8"/>
        <rFont val="Calibri"/>
        <family val="2"/>
      </rPr>
      <t>t</t>
    </r>
    <r>
      <rPr>
        <sz val="8"/>
        <color indexed="8"/>
        <rFont val="Calibri"/>
        <family val="2"/>
      </rPr>
      <t xml:space="preserve">  –STIC</t>
    </r>
    <r>
      <rPr>
        <vertAlign val="subscript"/>
        <sz val="8"/>
        <color indexed="8"/>
        <rFont val="Calibri"/>
        <family val="2"/>
      </rPr>
      <t>t</t>
    </r>
    <r>
      <rPr>
        <sz val="8"/>
        <color indexed="8"/>
        <rFont val="Calibri"/>
        <family val="2"/>
      </rPr>
      <t xml:space="preserve">  - MC</t>
    </r>
    <r>
      <rPr>
        <vertAlign val="subscript"/>
        <sz val="8"/>
        <color indexed="8"/>
        <rFont val="Calibri"/>
        <family val="2"/>
      </rPr>
      <t>t</t>
    </r>
    <r>
      <rPr>
        <sz val="8"/>
        <color indexed="8"/>
        <rFont val="Calibri"/>
        <family val="2"/>
      </rPr>
      <t>) if term inside the parenthesis is a deficit (negative). Where STD is short term debt, CNCB is Cumulated NCB, STPP is Short term Principal payments (based on loans defined before t), STIC is Short term interest charges (based on loans defined before t) and MC is desired Minimum cash.</t>
    </r>
  </si>
  <si>
    <r>
      <t>LTD</t>
    </r>
    <r>
      <rPr>
        <vertAlign val="subscript"/>
        <sz val="8"/>
        <color indexed="8"/>
        <rFont val="Calibri"/>
        <family val="2"/>
      </rPr>
      <t>t</t>
    </r>
    <r>
      <rPr>
        <sz val="8"/>
        <color indexed="8"/>
        <rFont val="Calibri"/>
        <family val="2"/>
      </rPr>
      <t xml:space="preserve"> = -(CNCB</t>
    </r>
    <r>
      <rPr>
        <vertAlign val="subscript"/>
        <sz val="8"/>
        <color indexed="8"/>
        <rFont val="Calibri"/>
        <family val="2"/>
      </rPr>
      <t>t-1</t>
    </r>
    <r>
      <rPr>
        <sz val="8"/>
        <color indexed="8"/>
        <rFont val="Calibri"/>
        <family val="2"/>
      </rPr>
      <t xml:space="preserve"> + ONCB</t>
    </r>
    <r>
      <rPr>
        <vertAlign val="subscript"/>
        <sz val="8"/>
        <color indexed="8"/>
        <rFont val="Calibri"/>
        <family val="2"/>
      </rPr>
      <t>t</t>
    </r>
    <r>
      <rPr>
        <sz val="8"/>
        <color indexed="8"/>
        <rFont val="Calibri"/>
        <family val="2"/>
      </rPr>
      <t xml:space="preserve"> – NCBI</t>
    </r>
    <r>
      <rPr>
        <vertAlign val="subscript"/>
        <sz val="8"/>
        <color indexed="8"/>
        <rFont val="Calibri"/>
        <family val="2"/>
      </rPr>
      <t>t</t>
    </r>
    <r>
      <rPr>
        <sz val="8"/>
        <color indexed="8"/>
        <rFont val="Calibri"/>
        <family val="2"/>
      </rPr>
      <t xml:space="preserve"> + STD</t>
    </r>
    <r>
      <rPr>
        <vertAlign val="subscript"/>
        <sz val="8"/>
        <color indexed="8"/>
        <rFont val="Calibri"/>
        <family val="2"/>
      </rPr>
      <t xml:space="preserve">t </t>
    </r>
    <r>
      <rPr>
        <sz val="8"/>
        <color indexed="8"/>
        <rFont val="Calibri"/>
        <family val="2"/>
      </rPr>
      <t>- STPP</t>
    </r>
    <r>
      <rPr>
        <vertAlign val="subscript"/>
        <sz val="8"/>
        <color indexed="8"/>
        <rFont val="Calibri"/>
        <family val="2"/>
      </rPr>
      <t>t</t>
    </r>
    <r>
      <rPr>
        <sz val="8"/>
        <color indexed="8"/>
        <rFont val="Calibri"/>
        <family val="2"/>
      </rPr>
      <t xml:space="preserve"> –STIC</t>
    </r>
    <r>
      <rPr>
        <vertAlign val="subscript"/>
        <sz val="8"/>
        <color indexed="8"/>
        <rFont val="Calibri"/>
        <family val="2"/>
      </rPr>
      <t>t</t>
    </r>
    <r>
      <rPr>
        <sz val="8"/>
        <color indexed="8"/>
        <rFont val="Calibri"/>
        <family val="2"/>
      </rPr>
      <t xml:space="preserve"> - LTPP</t>
    </r>
    <r>
      <rPr>
        <vertAlign val="subscript"/>
        <sz val="8"/>
        <color indexed="8"/>
        <rFont val="Calibri"/>
        <family val="2"/>
      </rPr>
      <t>t</t>
    </r>
    <r>
      <rPr>
        <sz val="8"/>
        <color indexed="8"/>
        <rFont val="Calibri"/>
        <family val="2"/>
      </rPr>
      <t>– LTIC</t>
    </r>
    <r>
      <rPr>
        <vertAlign val="subscript"/>
        <sz val="8"/>
        <color indexed="8"/>
        <rFont val="Calibri"/>
        <family val="2"/>
      </rPr>
      <t>t</t>
    </r>
    <r>
      <rPr>
        <sz val="8"/>
        <color indexed="8"/>
        <rFont val="Calibri"/>
        <family val="2"/>
      </rPr>
      <t xml:space="preserve"> - Div</t>
    </r>
    <r>
      <rPr>
        <vertAlign val="subscript"/>
        <sz val="8"/>
        <color indexed="8"/>
        <rFont val="Calibri"/>
        <family val="2"/>
      </rPr>
      <t>t</t>
    </r>
    <r>
      <rPr>
        <sz val="8"/>
        <color indexed="8"/>
        <rFont val="Calibri"/>
        <family val="2"/>
      </rPr>
      <t>– RS</t>
    </r>
    <r>
      <rPr>
        <vertAlign val="subscript"/>
        <sz val="8"/>
        <color indexed="8"/>
        <rFont val="Calibri"/>
        <family val="2"/>
      </rPr>
      <t>t</t>
    </r>
    <r>
      <rPr>
        <sz val="8"/>
        <color indexed="8"/>
        <rFont val="Calibri"/>
        <family val="2"/>
      </rPr>
      <t xml:space="preserve"> + RSTI</t>
    </r>
    <r>
      <rPr>
        <vertAlign val="subscript"/>
        <sz val="8"/>
        <color indexed="8"/>
        <rFont val="Calibri"/>
        <family val="2"/>
      </rPr>
      <t>t</t>
    </r>
    <r>
      <rPr>
        <sz val="8"/>
        <color indexed="8"/>
        <rFont val="Calibri"/>
        <family val="2"/>
      </rPr>
      <t xml:space="preserve"> + ROSTI</t>
    </r>
    <r>
      <rPr>
        <vertAlign val="subscript"/>
        <sz val="8"/>
        <color indexed="8"/>
        <rFont val="Calibri"/>
        <family val="2"/>
      </rPr>
      <t>t</t>
    </r>
    <r>
      <rPr>
        <sz val="8"/>
        <color indexed="8"/>
        <rFont val="Calibri"/>
        <family val="2"/>
      </rPr>
      <t>- MC</t>
    </r>
    <r>
      <rPr>
        <vertAlign val="subscript"/>
        <sz val="8"/>
        <color indexed="8"/>
        <rFont val="Calibri"/>
        <family val="2"/>
      </rPr>
      <t>t</t>
    </r>
    <r>
      <rPr>
        <sz val="8"/>
        <color indexed="8"/>
        <rFont val="Calibri"/>
        <family val="2"/>
      </rPr>
      <t xml:space="preserve"> ) if term inside of parenthesis is a deficit (negative). LTD is long term debt, LTPP is long term principal payments (based on loans defined before t),   LTIC is interest charges for LT debt (based on loans defined before t), Div is Dividends paid (based on Net Income before t), RS is Repurchase of stock, RSTI is Redemption of Short Term investment (defined before t) and ROSTI Return on ST investment (based on ST investment made before t).</t>
    </r>
  </si>
  <si>
    <r>
      <t>EC</t>
    </r>
    <r>
      <rPr>
        <vertAlign val="subscript"/>
        <sz val="8"/>
        <color indexed="8"/>
        <rFont val="Calibri"/>
        <family val="2"/>
      </rPr>
      <t>t</t>
    </r>
    <r>
      <rPr>
        <sz val="8"/>
        <color indexed="8"/>
        <rFont val="Calibri"/>
        <family val="2"/>
      </rPr>
      <t xml:space="preserve"> = CNCB</t>
    </r>
    <r>
      <rPr>
        <vertAlign val="subscript"/>
        <sz val="8"/>
        <color indexed="8"/>
        <rFont val="Calibri"/>
        <family val="2"/>
      </rPr>
      <t>t-1</t>
    </r>
    <r>
      <rPr>
        <sz val="8"/>
        <color indexed="8"/>
        <rFont val="Calibri"/>
        <family val="2"/>
      </rPr>
      <t xml:space="preserve"> + NCBPM</t>
    </r>
    <r>
      <rPr>
        <vertAlign val="subscript"/>
        <sz val="8"/>
        <color indexed="8"/>
        <rFont val="Calibri"/>
        <family val="2"/>
      </rPr>
      <t>t</t>
    </r>
    <r>
      <rPr>
        <sz val="8"/>
        <color indexed="8"/>
        <rFont val="Calibri"/>
        <family val="2"/>
      </rPr>
      <t xml:space="preserve"> + </t>
    </r>
    <r>
      <rPr>
        <b/>
        <sz val="8"/>
        <color indexed="54"/>
        <rFont val="Calibri"/>
        <family val="2"/>
      </rPr>
      <t>RSTI</t>
    </r>
    <r>
      <rPr>
        <b/>
        <vertAlign val="subscript"/>
        <sz val="8"/>
        <color indexed="54"/>
        <rFont val="Calibri"/>
        <family val="2"/>
      </rPr>
      <t>t</t>
    </r>
    <r>
      <rPr>
        <b/>
        <sz val="8"/>
        <color indexed="54"/>
        <rFont val="Calibri"/>
        <family val="2"/>
      </rPr>
      <t xml:space="preserve"> + ROSTI</t>
    </r>
    <r>
      <rPr>
        <b/>
        <vertAlign val="subscript"/>
        <sz val="8"/>
        <color indexed="54"/>
        <rFont val="Calibri"/>
        <family val="2"/>
      </rPr>
      <t>t</t>
    </r>
    <r>
      <rPr>
        <sz val="8"/>
        <color indexed="8"/>
        <rFont val="Calibri"/>
        <family val="2"/>
      </rPr>
      <t xml:space="preserve"> - MC</t>
    </r>
    <r>
      <rPr>
        <vertAlign val="subscript"/>
        <sz val="8"/>
        <color indexed="8"/>
        <rFont val="Calibri"/>
        <family val="2"/>
      </rPr>
      <t xml:space="preserve">t. </t>
    </r>
    <r>
      <rPr>
        <sz val="8"/>
        <color indexed="8"/>
        <rFont val="Calibri"/>
        <family val="2"/>
      </rPr>
      <t>EC is Excess cash, NCBPM is NCB of all previous modules.</t>
    </r>
  </si>
  <si>
    <t>SEE FORMULA DESCRIPTION ==&gt;</t>
  </si>
  <si>
    <t>COGS. Costo de productos vendidos</t>
  </si>
  <si>
    <t>Payment of loans. Pago de préstamos</t>
  </si>
  <si>
    <t>Principal ST loan. Abono a capital Corto Plazo</t>
  </si>
  <si>
    <t>Interest ST loan. Intereses de préstamo a Corto Plazo</t>
  </si>
  <si>
    <t>Principal LT loan. Abono de préstamo a Largo Plazo</t>
  </si>
  <si>
    <t>Interest LT loan. Intereses a Largo Plazo</t>
  </si>
  <si>
    <t>Beginning balance LT debt. Saldo inicial deuda LP</t>
  </si>
  <si>
    <t>Principal for Loan prior to year 6. Pago de Préstamo anterior al año 6</t>
  </si>
  <si>
    <t>Interest payment LT debt prior to yr 6. Pago de intereses de deuda anterior a año 6</t>
  </si>
  <si>
    <t>New loan year 6. Nuevo préstamo en año 6</t>
  </si>
  <si>
    <t>Principal payment loan yr 6</t>
  </si>
  <si>
    <t>New loan year 7. Nuevo préstamo en año 7</t>
  </si>
  <si>
    <t>Principal payments loan yr 7 Abono de capital préstamo año 7</t>
  </si>
  <si>
    <t>New loan year 8. Nuevo préstamo en año 8</t>
  </si>
  <si>
    <t>Principal payments loan yr 8 Abono de capital préstamo año 8</t>
  </si>
  <si>
    <t>New loan year 9. Nuevo préstamo en año 9</t>
  </si>
  <si>
    <t>Principal payments loan yr 9 Abono de capital préstamo año 9</t>
  </si>
  <si>
    <t>New loan year 10. Nuevo préstamo en año 10</t>
  </si>
  <si>
    <t>Total Interest on new LT debt. Pago total de intereses deuda nueva LP</t>
  </si>
  <si>
    <t>New debt LT. Nueva deuda LP</t>
  </si>
  <si>
    <t>Total principal payment LT Abonos a capital  totales LP</t>
  </si>
  <si>
    <t>Ending balance LT debt. Saldo final deuda LP</t>
  </si>
  <si>
    <t>Cumulated Factor for increase in prices for fixed assets. Factor acumulado de aumento de precios de activos fijos</t>
  </si>
  <si>
    <t>Celdas amarillas obtenidas a partir de datos históricos. Yellow cells from historical data (Sheet Históricos)</t>
  </si>
  <si>
    <t>Total payment ST. Pago total CP</t>
  </si>
  <si>
    <t>=J8</t>
  </si>
  <si>
    <t/>
  </si>
  <si>
    <t>0.035</t>
  </si>
  <si>
    <t>=J22</t>
  </si>
  <si>
    <t>=J23</t>
  </si>
  <si>
    <t>=J24</t>
  </si>
  <si>
    <t>=J25</t>
  </si>
  <si>
    <t>=J28</t>
  </si>
  <si>
    <t>=J29</t>
  </si>
  <si>
    <t>=J30</t>
  </si>
  <si>
    <t>7</t>
  </si>
  <si>
    <t>=J34</t>
  </si>
  <si>
    <t>=J35</t>
  </si>
  <si>
    <t>=J36</t>
  </si>
  <si>
    <t>=J37</t>
  </si>
  <si>
    <t>=J38</t>
  </si>
  <si>
    <t>=(1+J$21)*(1+J22)-1</t>
  </si>
  <si>
    <t>=(1+J$21)*(1+J23)-1</t>
  </si>
  <si>
    <t>=(1+J$21)*(1+J24)-1</t>
  </si>
  <si>
    <t>=(1+J$21)*(1+J25)-1</t>
  </si>
  <si>
    <t>=(1+J$21)*(1+J26)-1</t>
  </si>
  <si>
    <t>6</t>
  </si>
  <si>
    <t>=(1+J27)</t>
  </si>
  <si>
    <t>=(1+K27)</t>
  </si>
  <si>
    <t>=I17*J54</t>
  </si>
  <si>
    <t>=J57*K54</t>
  </si>
  <si>
    <t>=I18*(1+J47)</t>
  </si>
  <si>
    <t>=J58*(1+K47)</t>
  </si>
  <si>
    <t>=J58*J57</t>
  </si>
  <si>
    <t>=(1+J51)</t>
  </si>
  <si>
    <t>=J62*(1+K51)</t>
  </si>
  <si>
    <t>=L62*I40</t>
  </si>
  <si>
    <t>=((1+J21)*(1+J28)-1)</t>
  </si>
  <si>
    <t>=J64+J30</t>
  </si>
  <si>
    <t>=J64+J29</t>
  </si>
  <si>
    <t>=J38*J59</t>
  </si>
  <si>
    <t>=I217</t>
  </si>
  <si>
    <t>=J80</t>
  </si>
  <si>
    <t>=I197</t>
  </si>
  <si>
    <t>=J71</t>
  </si>
  <si>
    <t>0</t>
  </si>
  <si>
    <t>=J79/I6</t>
  </si>
  <si>
    <t>=K73</t>
  </si>
  <si>
    <t>=K79/I6</t>
  </si>
  <si>
    <t>=L74</t>
  </si>
  <si>
    <t>=L79/I6</t>
  </si>
  <si>
    <t>=M75</t>
  </si>
  <si>
    <t>=M79/I6</t>
  </si>
  <si>
    <t>=SUM(J71:J76)</t>
  </si>
  <si>
    <t>=I216+J77</t>
  </si>
  <si>
    <t>=J63+J77</t>
  </si>
  <si>
    <t>=J70-J77+J79</t>
  </si>
  <si>
    <t>=J57</t>
  </si>
  <si>
    <t>=J84*J34</t>
  </si>
  <si>
    <t>4.55116657849056</t>
  </si>
  <si>
    <t>=J84+J85-J86</t>
  </si>
  <si>
    <t>=I19*(1+J48)</t>
  </si>
  <si>
    <t>=J88*(1+K48)</t>
  </si>
  <si>
    <t>=I212</t>
  </si>
  <si>
    <t>=J93</t>
  </si>
  <si>
    <t>=J87*J88</t>
  </si>
  <si>
    <t>=J85*J88</t>
  </si>
  <si>
    <t>=J91+J92-J93</t>
  </si>
  <si>
    <t>=I195*(1+J$49)</t>
  </si>
  <si>
    <t>=J95*(1+K$49)</t>
  </si>
  <si>
    <t>=I196*(1+J50)</t>
  </si>
  <si>
    <t>=J101*(1+K50)</t>
  </si>
  <si>
    <t>=J59</t>
  </si>
  <si>
    <t>=J59*(1-J35)</t>
  </si>
  <si>
    <t>=J104*J35</t>
  </si>
  <si>
    <t>=J92</t>
  </si>
  <si>
    <t>=J92*(1-J36)</t>
  </si>
  <si>
    <t>=J107-J108</t>
  </si>
  <si>
    <t>=J105</t>
  </si>
  <si>
    <t>=I211</t>
  </si>
  <si>
    <t>=J113+J112</t>
  </si>
  <si>
    <t>=J108</t>
  </si>
  <si>
    <t>=I220</t>
  </si>
  <si>
    <t>=J116+J115</t>
  </si>
  <si>
    <t>=J114</t>
  </si>
  <si>
    <t>=J122</t>
  </si>
  <si>
    <t>=J117</t>
  </si>
  <si>
    <t>=J101+J95</t>
  </si>
  <si>
    <t>=J202</t>
  </si>
  <si>
    <t>=SUM(J125:J127)</t>
  </si>
  <si>
    <t>=J123-J128</t>
  </si>
  <si>
    <t>=J79</t>
  </si>
  <si>
    <t>=J131-J132</t>
  </si>
  <si>
    <t>=J129+J133</t>
  </si>
  <si>
    <t>=IF((I210+J129-J142-J67)&gt;0,0,-(I210+J129-J142-J67))</t>
  </si>
  <si>
    <t>=IF((J210+K129-K142-K67)&gt;0,0,-(J210+K129-K142-K67))</t>
  </si>
  <si>
    <t>=IF((I210+J134+J137-J145-J151+J157-J$67)&gt;0,0,-(I210+J134+J137-J145-J151+J157-J$67))*$I$16</t>
  </si>
  <si>
    <t>=IF((J161+K134+K137-K145-K151+K157-K$67)&gt;0,0,-(J161+K134+K137-K145-K151+K157-K$67))*$I$16</t>
  </si>
  <si>
    <t>=I221</t>
  </si>
  <si>
    <t>=J167</t>
  </si>
  <si>
    <t>=SUM(J137:J138)-J145</t>
  </si>
  <si>
    <t>=I204</t>
  </si>
  <si>
    <t>=J206</t>
  </si>
  <si>
    <t>=J150+J149</t>
  </si>
  <si>
    <t>=J148-J149-J150</t>
  </si>
  <si>
    <t>=J152+J146+J134</t>
  </si>
  <si>
    <t>=I213</t>
  </si>
  <si>
    <t>=J158</t>
  </si>
  <si>
    <t>=J65*J155</t>
  </si>
  <si>
    <t>=J156+J155</t>
  </si>
  <si>
    <t>=I161+J153+J157-J67</t>
  </si>
  <si>
    <t>=J157-J158</t>
  </si>
  <si>
    <t>=J153+J159</t>
  </si>
  <si>
    <t>=I210+J160</t>
  </si>
  <si>
    <t>=J67</t>
  </si>
  <si>
    <t>=I221*J171</t>
  </si>
  <si>
    <t>=I221/$I$15</t>
  </si>
  <si>
    <t>=SUM(J167:J168)</t>
  </si>
  <si>
    <t>=J166-J168+J137</t>
  </si>
  <si>
    <t>=J66</t>
  </si>
  <si>
    <t>=J188</t>
  </si>
  <si>
    <t>=Históricos!I97+Históricos!I99/$I$14</t>
  </si>
  <si>
    <t>=J174</t>
  </si>
  <si>
    <t>=J174+J177+J179+J181+J183</t>
  </si>
  <si>
    <t>=J94</t>
  </si>
  <si>
    <t>=J192-J193</t>
  </si>
  <si>
    <t>=J95</t>
  </si>
  <si>
    <t>=J101</t>
  </si>
  <si>
    <t>=J77</t>
  </si>
  <si>
    <t>=J194-J196-J197-J195</t>
  </si>
  <si>
    <t>=J65*I213</t>
  </si>
  <si>
    <t>=J198+J199-J200</t>
  </si>
  <si>
    <t>=IF(J201&lt;=0,0,J201*$D$8)</t>
  </si>
  <si>
    <t>=J201-J202</t>
  </si>
  <si>
    <t>=IF(J203&lt;0,0,J203*J37)</t>
  </si>
  <si>
    <t>=I226+I203-I204</t>
  </si>
  <si>
    <t>=J197*J45</t>
  </si>
  <si>
    <t>=J161</t>
  </si>
  <si>
    <t>=J106</t>
  </si>
  <si>
    <t>=SUM(J210:J213)</t>
  </si>
  <si>
    <t>=I215+J79</t>
  </si>
  <si>
    <t>=J78</t>
  </si>
  <si>
    <t>=J215-J216</t>
  </si>
  <si>
    <t>=J217+J212+J211+J210+J213</t>
  </si>
  <si>
    <t>=J109</t>
  </si>
  <si>
    <t>=J170</t>
  </si>
  <si>
    <t>=SUM(J220:J221)</t>
  </si>
  <si>
    <t>=I223+J138-J143</t>
  </si>
  <si>
    <t>=J223+J222</t>
  </si>
  <si>
    <t>=I225+J148</t>
  </si>
  <si>
    <t>=J205</t>
  </si>
  <si>
    <t>=J203</t>
  </si>
  <si>
    <t>=I228-J150</t>
  </si>
  <si>
    <t>=J224+J225+J226+J227+J228</t>
  </si>
  <si>
    <t>=J229-J218</t>
  </si>
  <si>
    <t>Si quiere escribir cero, no lo haga. Mejor escriba un número muy cercano a cero por ejemplo, 1/1.000.000.000</t>
  </si>
  <si>
    <t>=SI((I210+J134+J137-J145-J151+J157-J$67)&gt;0,0,-(I210+J134+J137-J145-J151+J157-J$67))*(1-$I$16)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</si>
</sst>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 #,##0.0_ ;_ * \-#,##0.0_ ;_ * &quot;-&quot;??_ ;_ @_ "/>
    <numFmt numFmtId="169" formatCode="#,##0.0000000"/>
    <numFmt numFmtId="170" formatCode="0.00000"/>
    <numFmt numFmtId="171" formatCode="0.000"/>
    <numFmt numFmtId="172" formatCode="#,##0.0_);\(#,##0.0\)"/>
    <numFmt numFmtId="173" formatCode="#,##0.000000"/>
    <numFmt numFmtId="174" formatCode="#,##0.00000"/>
    <numFmt numFmtId="175" formatCode="0.00000%"/>
    <numFmt numFmtId="176" formatCode="0.0000%"/>
    <numFmt numFmtId="177" formatCode="0.000000%"/>
  </numFmts>
  <fonts count="56">
    <font>
      <sz val="11"/>
      <color theme="1"/>
      <name val="Calibri"/>
      <family val="2"/>
    </font>
    <font>
      <sz val="11"/>
      <color indexed="8"/>
      <name val="Calibri"/>
      <family val="2"/>
    </font>
    <font>
      <sz val="10"/>
      <name val="Times New Roman"/>
      <family val="1"/>
    </font>
    <font>
      <sz val="8"/>
      <name val="Times New Roman"/>
      <family val="1"/>
    </font>
    <font>
      <sz val="10"/>
      <name val="Courier"/>
      <family val="3"/>
    </font>
    <font>
      <sz val="10"/>
      <name val="Arial Narrow"/>
      <family val="2"/>
    </font>
    <font>
      <sz val="8"/>
      <name val="Arial Narrow"/>
      <family val="2"/>
    </font>
    <font>
      <b/>
      <sz val="8"/>
      <name val="Arial Narrow"/>
      <family val="2"/>
    </font>
    <font>
      <sz val="8"/>
      <color indexed="10"/>
      <name val="Arial Narrow"/>
      <family val="2"/>
    </font>
    <font>
      <sz val="11"/>
      <color indexed="8"/>
      <name val="Arial Narrow"/>
      <family val="2"/>
    </font>
    <font>
      <sz val="8"/>
      <color indexed="8"/>
      <name val="Arial Narrow"/>
      <family val="2"/>
    </font>
    <font>
      <sz val="8"/>
      <color indexed="9"/>
      <name val="Arial Narrow"/>
      <family val="2"/>
    </font>
    <font>
      <sz val="8"/>
      <color indexed="11"/>
      <name val="Arial Narrow"/>
      <family val="2"/>
    </font>
    <font>
      <sz val="8"/>
      <color indexed="44"/>
      <name val="Arial Narrow"/>
      <family val="2"/>
    </font>
    <font>
      <sz val="8"/>
      <name val="Calibri"/>
      <family val="2"/>
    </font>
    <font>
      <vertAlign val="subscript"/>
      <sz val="8"/>
      <color indexed="8"/>
      <name val="Arial Narrow"/>
      <family val="2"/>
    </font>
    <font>
      <sz val="8"/>
      <color indexed="8"/>
      <name val="Calibri"/>
      <family val="2"/>
    </font>
    <font>
      <vertAlign val="subscript"/>
      <sz val="8"/>
      <color indexed="8"/>
      <name val="Calibri"/>
      <family val="2"/>
    </font>
    <font>
      <b/>
      <sz val="8"/>
      <color indexed="54"/>
      <name val="Calibri"/>
      <family val="2"/>
    </font>
    <font>
      <b/>
      <vertAlign val="subscript"/>
      <sz val="8"/>
      <color indexed="5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Narrow"/>
      <family val="2"/>
    </font>
    <font>
      <sz val="8"/>
      <color theme="1"/>
      <name val="Calibri"/>
      <family val="2"/>
    </font>
    <font>
      <b/>
      <sz val="8"/>
      <color rgb="FFFF000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52"/>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4" fillId="0" borderId="0">
      <alignment/>
      <protection/>
    </xf>
    <xf numFmtId="0" fontId="0" fillId="32" borderId="4" applyNumberFormat="0" applyFont="0" applyAlignment="0" applyProtection="0"/>
    <xf numFmtId="9" fontId="1"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35">
    <xf numFmtId="0" fontId="0" fillId="0" borderId="0" xfId="0" applyFont="1" applyAlignment="1">
      <alignment/>
    </xf>
    <xf numFmtId="43" fontId="1" fillId="0" borderId="0" xfId="46" applyFont="1" applyAlignment="1">
      <alignment/>
    </xf>
    <xf numFmtId="2" fontId="0" fillId="0" borderId="0" xfId="0" applyNumberFormat="1" applyAlignment="1">
      <alignment/>
    </xf>
    <xf numFmtId="0" fontId="3" fillId="0" borderId="0" xfId="51" applyFont="1" applyAlignment="1">
      <alignment horizontal="center"/>
      <protection/>
    </xf>
    <xf numFmtId="167" fontId="2" fillId="0" borderId="0" xfId="51" applyNumberFormat="1" applyFont="1">
      <alignment/>
      <protection/>
    </xf>
    <xf numFmtId="4" fontId="2" fillId="0" borderId="0" xfId="51" applyNumberFormat="1" applyFont="1">
      <alignment/>
      <protection/>
    </xf>
    <xf numFmtId="166" fontId="0" fillId="0" borderId="0" xfId="0" applyNumberFormat="1" applyAlignment="1">
      <alignment/>
    </xf>
    <xf numFmtId="0" fontId="9" fillId="0" borderId="0" xfId="0" applyFont="1" applyAlignment="1">
      <alignment/>
    </xf>
    <xf numFmtId="0" fontId="5" fillId="0" borderId="0" xfId="51" applyFont="1">
      <alignment/>
      <protection/>
    </xf>
    <xf numFmtId="0" fontId="6" fillId="0" borderId="0" xfId="51" applyFont="1" applyAlignment="1">
      <alignment horizontal="center"/>
      <protection/>
    </xf>
    <xf numFmtId="0" fontId="10" fillId="0" borderId="0" xfId="0" applyFont="1" applyAlignment="1">
      <alignment/>
    </xf>
    <xf numFmtId="0" fontId="6" fillId="0" borderId="0" xfId="0" applyFont="1" applyAlignment="1">
      <alignment wrapText="1"/>
    </xf>
    <xf numFmtId="0" fontId="10" fillId="0" borderId="0" xfId="0" applyFont="1" applyAlignment="1">
      <alignment wrapText="1"/>
    </xf>
    <xf numFmtId="169" fontId="10" fillId="0" borderId="0" xfId="0" applyNumberFormat="1" applyFont="1" applyAlignment="1">
      <alignment wrapText="1"/>
    </xf>
    <xf numFmtId="0" fontId="6" fillId="0" borderId="0" xfId="0" applyFont="1" applyAlignment="1">
      <alignment/>
    </xf>
    <xf numFmtId="0" fontId="6" fillId="0" borderId="0" xfId="51" applyFont="1" applyAlignment="1" quotePrefix="1">
      <alignment horizontal="left"/>
      <protection/>
    </xf>
    <xf numFmtId="0" fontId="6" fillId="0" borderId="0" xfId="51" applyFont="1">
      <alignment/>
      <protection/>
    </xf>
    <xf numFmtId="0" fontId="6" fillId="33" borderId="0" xfId="51" applyFont="1" applyFill="1" applyAlignment="1" quotePrefix="1">
      <alignment horizontal="left" wrapText="1"/>
      <protection/>
    </xf>
    <xf numFmtId="0" fontId="6" fillId="0" borderId="0" xfId="51" applyFont="1" applyAlignment="1">
      <alignment/>
      <protection/>
    </xf>
    <xf numFmtId="167" fontId="6" fillId="0" borderId="0" xfId="51" applyNumberFormat="1" applyFont="1">
      <alignment/>
      <protection/>
    </xf>
    <xf numFmtId="0" fontId="6" fillId="0" borderId="0" xfId="51" applyFont="1" applyAlignment="1" quotePrefix="1">
      <alignment horizontal="left" wrapText="1"/>
      <protection/>
    </xf>
    <xf numFmtId="167" fontId="6" fillId="34" borderId="0" xfId="51" applyNumberFormat="1" applyFont="1" applyFill="1">
      <alignment/>
      <protection/>
    </xf>
    <xf numFmtId="173" fontId="6" fillId="0" borderId="0" xfId="51" applyNumberFormat="1" applyFont="1">
      <alignment/>
      <protection/>
    </xf>
    <xf numFmtId="0" fontId="6" fillId="0" borderId="0" xfId="51" applyFont="1" applyAlignment="1">
      <alignment wrapText="1"/>
      <protection/>
    </xf>
    <xf numFmtId="174" fontId="6" fillId="0" borderId="0" xfId="51" applyNumberFormat="1" applyFont="1">
      <alignment/>
      <protection/>
    </xf>
    <xf numFmtId="0" fontId="6" fillId="0" borderId="0" xfId="0" applyFont="1" applyAlignment="1">
      <alignment horizontal="center"/>
    </xf>
    <xf numFmtId="2" fontId="6" fillId="0" borderId="0" xfId="0" applyNumberFormat="1" applyFont="1" applyAlignment="1">
      <alignment horizontal="center"/>
    </xf>
    <xf numFmtId="10" fontId="6" fillId="0" borderId="0" xfId="0" applyNumberFormat="1" applyFont="1" applyAlignment="1">
      <alignment horizontal="center"/>
    </xf>
    <xf numFmtId="175" fontId="6" fillId="0" borderId="0" xfId="54" applyNumberFormat="1" applyFont="1" applyAlignment="1">
      <alignment/>
    </xf>
    <xf numFmtId="165" fontId="6" fillId="34" borderId="0" xfId="54" applyNumberFormat="1" applyFont="1" applyFill="1" applyAlignment="1">
      <alignment/>
    </xf>
    <xf numFmtId="4" fontId="6" fillId="0" borderId="0" xfId="51" applyNumberFormat="1" applyFont="1">
      <alignment/>
      <protection/>
    </xf>
    <xf numFmtId="10" fontId="6" fillId="0" borderId="0" xfId="54" applyNumberFormat="1" applyFont="1" applyAlignment="1">
      <alignment/>
    </xf>
    <xf numFmtId="176" fontId="6" fillId="0" borderId="0" xfId="54" applyNumberFormat="1" applyFont="1" applyAlignment="1">
      <alignment/>
    </xf>
    <xf numFmtId="9" fontId="6" fillId="0" borderId="0" xfId="51" applyNumberFormat="1" applyFont="1">
      <alignment/>
      <protection/>
    </xf>
    <xf numFmtId="165" fontId="6" fillId="35" borderId="0" xfId="54" applyNumberFormat="1" applyFont="1" applyFill="1" applyAlignment="1">
      <alignment/>
    </xf>
    <xf numFmtId="4" fontId="6" fillId="0" borderId="0" xfId="46" applyNumberFormat="1" applyFont="1" applyAlignment="1">
      <alignment/>
    </xf>
    <xf numFmtId="10" fontId="6" fillId="0" borderId="0" xfId="51" applyNumberFormat="1" applyFont="1">
      <alignment/>
      <protection/>
    </xf>
    <xf numFmtId="0" fontId="6" fillId="0" borderId="0" xfId="0" applyFont="1" applyAlignment="1" quotePrefix="1">
      <alignment horizontal="left"/>
    </xf>
    <xf numFmtId="176" fontId="6" fillId="0" borderId="0" xfId="51" applyNumberFormat="1" applyFont="1">
      <alignment/>
      <protection/>
    </xf>
    <xf numFmtId="164" fontId="6" fillId="0" borderId="0" xfId="46" applyNumberFormat="1" applyFont="1" applyAlignment="1">
      <alignment/>
    </xf>
    <xf numFmtId="165" fontId="6" fillId="0" borderId="0" xfId="54" applyNumberFormat="1" applyFont="1" applyFill="1" applyAlignment="1">
      <alignment/>
    </xf>
    <xf numFmtId="177" fontId="6" fillId="0" borderId="0" xfId="54" applyNumberFormat="1" applyFont="1" applyAlignment="1">
      <alignment/>
    </xf>
    <xf numFmtId="9" fontId="6" fillId="34" borderId="0" xfId="54" applyFont="1" applyFill="1" applyAlignment="1">
      <alignment/>
    </xf>
    <xf numFmtId="2" fontId="10" fillId="36" borderId="0" xfId="0" applyNumberFormat="1" applyFont="1" applyFill="1" applyAlignment="1">
      <alignment/>
    </xf>
    <xf numFmtId="0" fontId="6" fillId="0" borderId="0" xfId="0" applyFont="1" applyAlignment="1">
      <alignment/>
    </xf>
    <xf numFmtId="165" fontId="11" fillId="0" borderId="0" xfId="54" applyNumberFormat="1" applyFont="1" applyFill="1" applyAlignment="1">
      <alignment/>
    </xf>
    <xf numFmtId="10" fontId="6" fillId="35" borderId="0" xfId="54" applyNumberFormat="1" applyFont="1" applyFill="1" applyAlignment="1">
      <alignment/>
    </xf>
    <xf numFmtId="0" fontId="6" fillId="37" borderId="0" xfId="51" applyFont="1" applyFill="1" applyAlignment="1">
      <alignment/>
      <protection/>
    </xf>
    <xf numFmtId="0" fontId="6" fillId="37" borderId="0" xfId="51" applyFont="1" applyFill="1">
      <alignment/>
      <protection/>
    </xf>
    <xf numFmtId="10" fontId="6" fillId="34" borderId="0" xfId="54" applyNumberFormat="1" applyFont="1" applyFill="1" applyAlignment="1">
      <alignment/>
    </xf>
    <xf numFmtId="10" fontId="11" fillId="0" borderId="0" xfId="54" applyNumberFormat="1" applyFont="1" applyFill="1" applyAlignment="1">
      <alignment/>
    </xf>
    <xf numFmtId="166" fontId="6" fillId="34" borderId="0" xfId="51" applyNumberFormat="1" applyFont="1" applyFill="1">
      <alignment/>
      <protection/>
    </xf>
    <xf numFmtId="9" fontId="6" fillId="0" borderId="0" xfId="0" applyNumberFormat="1" applyFont="1" applyAlignment="1">
      <alignment/>
    </xf>
    <xf numFmtId="10" fontId="6" fillId="0" borderId="0" xfId="54" applyNumberFormat="1" applyFont="1" applyFill="1" applyAlignment="1">
      <alignment/>
    </xf>
    <xf numFmtId="10" fontId="6" fillId="37" borderId="0" xfId="54" applyNumberFormat="1" applyFont="1" applyFill="1" applyAlignment="1">
      <alignment/>
    </xf>
    <xf numFmtId="165" fontId="6" fillId="0" borderId="0" xfId="51" applyNumberFormat="1" applyFont="1">
      <alignment/>
      <protection/>
    </xf>
    <xf numFmtId="171" fontId="6" fillId="0" borderId="0" xfId="51" applyNumberFormat="1" applyFont="1">
      <alignment/>
      <protection/>
    </xf>
    <xf numFmtId="170" fontId="6" fillId="0" borderId="0" xfId="51" applyNumberFormat="1" applyFont="1">
      <alignment/>
      <protection/>
    </xf>
    <xf numFmtId="165" fontId="6" fillId="0" borderId="0" xfId="51" applyNumberFormat="1" applyFont="1" applyAlignment="1">
      <alignment horizontal="center"/>
      <protection/>
    </xf>
    <xf numFmtId="167" fontId="6" fillId="35" borderId="0" xfId="51" applyNumberFormat="1" applyFont="1" applyFill="1">
      <alignment/>
      <protection/>
    </xf>
    <xf numFmtId="3" fontId="6" fillId="0" borderId="0" xfId="46" applyNumberFormat="1" applyFont="1" applyAlignment="1">
      <alignment horizontal="center"/>
    </xf>
    <xf numFmtId="4" fontId="6" fillId="35" borderId="0" xfId="51" applyNumberFormat="1" applyFont="1" applyFill="1">
      <alignment/>
      <protection/>
    </xf>
    <xf numFmtId="2" fontId="6" fillId="0" borderId="0" xfId="51" applyNumberFormat="1" applyFont="1">
      <alignment/>
      <protection/>
    </xf>
    <xf numFmtId="167" fontId="6" fillId="0" borderId="0" xfId="0" applyNumberFormat="1" applyFont="1" applyAlignment="1">
      <alignment/>
    </xf>
    <xf numFmtId="164" fontId="6" fillId="0" borderId="0" xfId="0" applyNumberFormat="1" applyFont="1" applyAlignment="1">
      <alignment wrapText="1"/>
    </xf>
    <xf numFmtId="167" fontId="6" fillId="0" borderId="0" xfId="0" applyNumberFormat="1" applyFont="1" applyAlignment="1">
      <alignment wrapText="1"/>
    </xf>
    <xf numFmtId="0" fontId="6" fillId="38" borderId="0" xfId="51" applyFont="1" applyFill="1" applyAlignment="1" quotePrefix="1">
      <alignment horizontal="left" wrapText="1"/>
      <protection/>
    </xf>
    <xf numFmtId="0" fontId="6" fillId="39" borderId="10" xfId="0" applyFont="1" applyFill="1" applyBorder="1" applyAlignment="1" quotePrefix="1">
      <alignment horizontal="left" vertical="top" wrapText="1"/>
    </xf>
    <xf numFmtId="1" fontId="6" fillId="0" borderId="0" xfId="51" applyNumberFormat="1" applyFont="1" applyAlignment="1">
      <alignment horizontal="center"/>
      <protection/>
    </xf>
    <xf numFmtId="0" fontId="6" fillId="0" borderId="0" xfId="0" applyFont="1" applyBorder="1" applyAlignment="1" quotePrefix="1">
      <alignment horizontal="left" wrapText="1"/>
    </xf>
    <xf numFmtId="166" fontId="6" fillId="0" borderId="0" xfId="51" applyNumberFormat="1" applyFont="1">
      <alignment/>
      <protection/>
    </xf>
    <xf numFmtId="164" fontId="6" fillId="0" borderId="0" xfId="46" applyNumberFormat="1" applyFont="1" applyAlignment="1">
      <alignment wrapText="1"/>
    </xf>
    <xf numFmtId="0" fontId="7" fillId="0" borderId="0" xfId="0" applyFont="1" applyBorder="1" applyAlignment="1" quotePrefix="1">
      <alignment horizontal="left" wrapText="1"/>
    </xf>
    <xf numFmtId="0" fontId="6" fillId="0" borderId="0" xfId="0" applyFont="1" applyBorder="1" applyAlignment="1" quotePrefix="1">
      <alignment horizontal="left" vertical="top" wrapText="1"/>
    </xf>
    <xf numFmtId="4" fontId="10" fillId="0" borderId="0" xfId="0" applyNumberFormat="1" applyFont="1" applyAlignment="1">
      <alignment/>
    </xf>
    <xf numFmtId="0" fontId="6" fillId="39" borderId="0" xfId="0" applyFont="1" applyFill="1" applyBorder="1" applyAlignment="1" quotePrefix="1">
      <alignment horizontal="left" wrapText="1"/>
    </xf>
    <xf numFmtId="4" fontId="6" fillId="0" borderId="0" xfId="51" applyNumberFormat="1" applyFont="1" applyAlignment="1" quotePrefix="1">
      <alignment horizontal="right"/>
      <protection/>
    </xf>
    <xf numFmtId="4" fontId="6" fillId="0" borderId="0" xfId="0" applyNumberFormat="1" applyFont="1" applyAlignment="1" quotePrefix="1">
      <alignment horizontal="left"/>
    </xf>
    <xf numFmtId="4" fontId="6" fillId="0" borderId="0" xfId="51" applyNumberFormat="1" applyFont="1" applyAlignment="1">
      <alignment wrapText="1"/>
      <protection/>
    </xf>
    <xf numFmtId="0" fontId="6" fillId="0" borderId="0" xfId="0" applyFont="1" applyBorder="1" applyAlignment="1">
      <alignment horizontal="left" wrapText="1"/>
    </xf>
    <xf numFmtId="167" fontId="6" fillId="0" borderId="0" xfId="51" applyNumberFormat="1" applyFont="1" applyBorder="1">
      <alignment/>
      <protection/>
    </xf>
    <xf numFmtId="4" fontId="6" fillId="0" borderId="0" xfId="0" applyNumberFormat="1" applyFont="1" applyBorder="1" applyAlignment="1">
      <alignment horizontal="right"/>
    </xf>
    <xf numFmtId="0" fontId="6" fillId="0" borderId="0" xfId="0" applyFont="1" applyBorder="1" applyAlignment="1">
      <alignment horizontal="right"/>
    </xf>
    <xf numFmtId="0" fontId="7" fillId="0" borderId="0" xfId="0" applyFont="1" applyBorder="1" applyAlignment="1">
      <alignment horizontal="left" wrapText="1"/>
    </xf>
    <xf numFmtId="172" fontId="6" fillId="0" borderId="0" xfId="52" applyNumberFormat="1" applyFont="1" applyFill="1" applyProtection="1">
      <alignment/>
      <protection/>
    </xf>
    <xf numFmtId="10" fontId="6" fillId="0" borderId="0" xfId="54" applyNumberFormat="1" applyFont="1" applyAlignment="1">
      <alignment wrapText="1"/>
    </xf>
    <xf numFmtId="0" fontId="6" fillId="35" borderId="0" xfId="0" applyFont="1" applyFill="1" applyAlignment="1" quotePrefix="1">
      <alignment horizontal="left" wrapText="1"/>
    </xf>
    <xf numFmtId="167" fontId="10" fillId="0" borderId="0" xfId="0" applyNumberFormat="1" applyFont="1" applyAlignment="1">
      <alignment/>
    </xf>
    <xf numFmtId="1" fontId="6" fillId="0" borderId="0" xfId="51" applyNumberFormat="1" applyFont="1" applyAlignment="1">
      <alignment horizontal="center" wrapText="1"/>
      <protection/>
    </xf>
    <xf numFmtId="0" fontId="6" fillId="0" borderId="0" xfId="0" applyFont="1" applyBorder="1" applyAlignment="1">
      <alignment horizontal="left" vertical="top" wrapText="1"/>
    </xf>
    <xf numFmtId="168" fontId="8" fillId="0" borderId="0" xfId="46" applyNumberFormat="1" applyFont="1" applyAlignment="1">
      <alignment wrapText="1"/>
    </xf>
    <xf numFmtId="169" fontId="6" fillId="0" borderId="0" xfId="51" applyNumberFormat="1" applyFont="1">
      <alignment/>
      <protection/>
    </xf>
    <xf numFmtId="3" fontId="10" fillId="0" borderId="0" xfId="0" applyNumberFormat="1" applyFont="1" applyAlignment="1">
      <alignment wrapText="1"/>
    </xf>
    <xf numFmtId="3" fontId="6" fillId="0" borderId="0" xfId="51" applyNumberFormat="1" applyFont="1">
      <alignment/>
      <protection/>
    </xf>
    <xf numFmtId="0" fontId="6" fillId="40" borderId="0" xfId="51" applyFont="1" applyFill="1">
      <alignment/>
      <protection/>
    </xf>
    <xf numFmtId="0" fontId="6" fillId="0" borderId="0" xfId="0" applyFont="1" applyFill="1" applyAlignment="1">
      <alignment wrapText="1"/>
    </xf>
    <xf numFmtId="0" fontId="10" fillId="0" borderId="0" xfId="0" applyFont="1" applyFill="1" applyAlignment="1">
      <alignment/>
    </xf>
    <xf numFmtId="10" fontId="6" fillId="0" borderId="0" xfId="51" applyNumberFormat="1" applyFont="1" applyFill="1">
      <alignment/>
      <protection/>
    </xf>
    <xf numFmtId="165" fontId="6" fillId="0" borderId="0" xfId="51" applyNumberFormat="1" applyFont="1" applyFill="1">
      <alignment/>
      <protection/>
    </xf>
    <xf numFmtId="10" fontId="10" fillId="0" borderId="0" xfId="0" applyNumberFormat="1" applyFont="1" applyFill="1" applyAlignment="1">
      <alignment/>
    </xf>
    <xf numFmtId="0" fontId="7" fillId="33" borderId="0" xfId="0" applyFont="1" applyFill="1" applyBorder="1" applyAlignment="1" quotePrefix="1">
      <alignment horizontal="left"/>
    </xf>
    <xf numFmtId="167" fontId="6" fillId="33" borderId="0" xfId="51" applyNumberFormat="1" applyFont="1" applyFill="1" applyAlignment="1">
      <alignment wrapText="1"/>
      <protection/>
    </xf>
    <xf numFmtId="167" fontId="6" fillId="33" borderId="0" xfId="51" applyNumberFormat="1" applyFont="1" applyFill="1">
      <alignment/>
      <protection/>
    </xf>
    <xf numFmtId="4" fontId="6" fillId="33" borderId="0" xfId="51" applyNumberFormat="1" applyFont="1" applyFill="1">
      <alignment/>
      <protection/>
    </xf>
    <xf numFmtId="0" fontId="6" fillId="33" borderId="0" xfId="51" applyFont="1" applyFill="1" applyAlignment="1">
      <alignment/>
      <protection/>
    </xf>
    <xf numFmtId="0" fontId="6" fillId="33" borderId="0" xfId="51" applyFont="1" applyFill="1">
      <alignment/>
      <protection/>
    </xf>
    <xf numFmtId="0" fontId="6" fillId="33" borderId="0" xfId="0" applyFont="1" applyFill="1" applyBorder="1" applyAlignment="1" quotePrefix="1">
      <alignment horizontal="left"/>
    </xf>
    <xf numFmtId="10" fontId="12" fillId="33" borderId="0" xfId="54" applyNumberFormat="1" applyFont="1" applyFill="1" applyAlignment="1">
      <alignment/>
    </xf>
    <xf numFmtId="10" fontId="13" fillId="33" borderId="0" xfId="54" applyNumberFormat="1" applyFont="1" applyFill="1" applyAlignment="1">
      <alignment/>
    </xf>
    <xf numFmtId="10" fontId="13" fillId="33" borderId="0" xfId="54" applyNumberFormat="1" applyFont="1" applyFill="1" applyAlignment="1">
      <alignment/>
    </xf>
    <xf numFmtId="0" fontId="11" fillId="0" borderId="0" xfId="51" applyFont="1" applyAlignment="1">
      <alignment/>
      <protection/>
    </xf>
    <xf numFmtId="10" fontId="10" fillId="36" borderId="0" xfId="54" applyNumberFormat="1" applyFont="1" applyFill="1" applyAlignment="1">
      <alignment/>
    </xf>
    <xf numFmtId="10" fontId="10" fillId="0" borderId="0" xfId="54" applyNumberFormat="1" applyFont="1" applyAlignment="1">
      <alignment/>
    </xf>
    <xf numFmtId="0" fontId="6" fillId="0" borderId="0" xfId="51" applyFont="1" applyAlignment="1">
      <alignment horizontal="left" wrapText="1"/>
      <protection/>
    </xf>
    <xf numFmtId="0" fontId="6" fillId="0" borderId="0" xfId="0" applyFont="1" applyAlignment="1" quotePrefix="1">
      <alignment horizontal="left" wrapText="1"/>
    </xf>
    <xf numFmtId="0" fontId="6" fillId="41" borderId="0" xfId="51" applyFont="1" applyFill="1" applyAlignment="1">
      <alignment/>
      <protection/>
    </xf>
    <xf numFmtId="167" fontId="6" fillId="41" borderId="0" xfId="51" applyNumberFormat="1" applyFont="1" applyFill="1">
      <alignment/>
      <protection/>
    </xf>
    <xf numFmtId="4" fontId="6" fillId="41" borderId="0" xfId="51" applyNumberFormat="1" applyFont="1" applyFill="1">
      <alignment/>
      <protection/>
    </xf>
    <xf numFmtId="10" fontId="11" fillId="41" borderId="0" xfId="54" applyNumberFormat="1" applyFont="1" applyFill="1" applyAlignment="1">
      <alignment/>
    </xf>
    <xf numFmtId="0" fontId="6" fillId="41" borderId="0" xfId="0" applyFont="1" applyFill="1" applyBorder="1" applyAlignment="1" quotePrefix="1">
      <alignment horizontal="left" wrapText="1"/>
    </xf>
    <xf numFmtId="0" fontId="6" fillId="39" borderId="10" xfId="0" applyFont="1" applyFill="1" applyBorder="1" applyAlignment="1">
      <alignment horizontal="left" vertical="top" wrapText="1"/>
    </xf>
    <xf numFmtId="10" fontId="6" fillId="0" borderId="0" xfId="0" applyNumberFormat="1" applyFont="1" applyAlignment="1">
      <alignment/>
    </xf>
    <xf numFmtId="0" fontId="53" fillId="0" borderId="0" xfId="0" applyFont="1" applyAlignment="1" quotePrefix="1">
      <alignment horizontal="left"/>
    </xf>
    <xf numFmtId="0" fontId="54" fillId="0" borderId="0" xfId="0" applyFont="1" applyAlignment="1" quotePrefix="1">
      <alignment horizontal="left"/>
    </xf>
    <xf numFmtId="164" fontId="55" fillId="0" borderId="0" xfId="0" applyNumberFormat="1" applyFont="1" applyAlignment="1" quotePrefix="1">
      <alignment horizontal="left" wrapText="1"/>
    </xf>
    <xf numFmtId="0" fontId="6" fillId="42" borderId="0" xfId="0" applyFont="1" applyFill="1" applyBorder="1" applyAlignment="1" quotePrefix="1">
      <alignment horizontal="left"/>
    </xf>
    <xf numFmtId="0" fontId="6" fillId="43" borderId="0" xfId="0" applyFont="1" applyFill="1" applyBorder="1" applyAlignment="1" quotePrefix="1">
      <alignment horizontal="left"/>
    </xf>
    <xf numFmtId="0" fontId="6" fillId="43" borderId="0" xfId="51" applyFont="1" applyFill="1" applyAlignment="1" quotePrefix="1">
      <alignment horizontal="left" wrapText="1"/>
      <protection/>
    </xf>
    <xf numFmtId="4" fontId="6" fillId="43" borderId="0" xfId="51" applyNumberFormat="1" applyFont="1" applyFill="1">
      <alignment/>
      <protection/>
    </xf>
    <xf numFmtId="0" fontId="6" fillId="43" borderId="0" xfId="51" applyFont="1" applyFill="1" applyAlignment="1">
      <alignment horizontal="left" wrapText="1"/>
      <protection/>
    </xf>
    <xf numFmtId="4" fontId="6" fillId="42" borderId="0" xfId="51" applyNumberFormat="1" applyFont="1" applyFill="1">
      <alignment/>
      <protection/>
    </xf>
    <xf numFmtId="4" fontId="6" fillId="34" borderId="0" xfId="51" applyNumberFormat="1" applyFont="1" applyFill="1">
      <alignment/>
      <protection/>
    </xf>
    <xf numFmtId="0" fontId="6" fillId="42" borderId="0" xfId="0" applyFont="1" applyFill="1" applyBorder="1" applyAlignment="1">
      <alignment horizontal="left"/>
    </xf>
    <xf numFmtId="4" fontId="10" fillId="0" borderId="0" xfId="0" applyNumberFormat="1" applyFont="1" applyAlignment="1">
      <alignment wrapText="1"/>
    </xf>
    <xf numFmtId="4" fontId="6" fillId="0" borderId="0" xfId="51" applyNumberFormat="1" applyFont="1" applyAlignment="1" quotePrefix="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complex example terminal value for inflation ch" xfId="51"/>
    <cellStyle name="Normal_flujoversion99sincircymacro"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VP\AppData\Roaming\Microsoft\Complementos\FORMDISP.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FormDisp"/>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0"/>
  <sheetViews>
    <sheetView zoomScale="125" zoomScaleNormal="125" zoomScalePageLayoutView="0" workbookViewId="0" topLeftCell="A1">
      <pane xSplit="2" ySplit="2" topLeftCell="C86" activePane="bottomRight" state="frozen"/>
      <selection pane="topLeft" activeCell="A1" sqref="A1"/>
      <selection pane="topRight" activeCell="C1" sqref="C1"/>
      <selection pane="bottomLeft" activeCell="A3" sqref="A3"/>
      <selection pane="bottomRight" activeCell="N100" sqref="N100"/>
    </sheetView>
  </sheetViews>
  <sheetFormatPr defaultColWidth="11.421875" defaultRowHeight="15"/>
  <cols>
    <col min="1" max="1" width="4.00390625" style="10" bestFit="1" customWidth="1"/>
    <col min="2" max="2" width="34.421875" style="10" customWidth="1"/>
    <col min="3" max="3" width="4.8515625" style="10" bestFit="1" customWidth="1"/>
    <col min="4" max="4" width="4.28125" style="10" bestFit="1" customWidth="1"/>
    <col min="5" max="7" width="4.7109375" style="10" bestFit="1" customWidth="1"/>
    <col min="8" max="9" width="5.00390625" style="10" bestFit="1" customWidth="1"/>
    <col min="10" max="14" width="4.28125" style="10" bestFit="1" customWidth="1"/>
    <col min="15" max="16384" width="11.421875" style="10" customWidth="1"/>
  </cols>
  <sheetData>
    <row r="1" spans="1:10" ht="12.75">
      <c r="A1" s="16">
        <f>ROW(B1)</f>
        <v>1</v>
      </c>
      <c r="B1" s="10" t="s">
        <v>180</v>
      </c>
      <c r="C1" s="10" t="s">
        <v>1</v>
      </c>
      <c r="D1" s="68">
        <v>0</v>
      </c>
      <c r="E1" s="68">
        <v>1</v>
      </c>
      <c r="F1" s="68">
        <v>2</v>
      </c>
      <c r="G1" s="68">
        <v>3</v>
      </c>
      <c r="H1" s="68">
        <v>4</v>
      </c>
      <c r="I1" s="10">
        <v>5</v>
      </c>
      <c r="J1" s="66"/>
    </row>
    <row r="2" spans="1:2" ht="12.75">
      <c r="A2" s="16">
        <f aca="true" t="shared" si="0" ref="A2:A41">ROW(B2)</f>
        <v>2</v>
      </c>
      <c r="B2" s="66" t="s">
        <v>0</v>
      </c>
    </row>
    <row r="3" spans="1:10" ht="12.75">
      <c r="A3" s="16">
        <f t="shared" si="0"/>
        <v>3</v>
      </c>
      <c r="B3" s="69" t="s">
        <v>71</v>
      </c>
      <c r="D3" s="16"/>
      <c r="E3" s="19">
        <v>381.44736000000006</v>
      </c>
      <c r="F3" s="19">
        <v>410.1084907041024</v>
      </c>
      <c r="G3" s="19">
        <v>444.4199510083421</v>
      </c>
      <c r="H3" s="19">
        <v>479.32424954058615</v>
      </c>
      <c r="I3" s="19">
        <v>515.5039123174892</v>
      </c>
      <c r="J3" s="79"/>
    </row>
    <row r="4" spans="1:10" ht="12.75">
      <c r="A4" s="16">
        <f t="shared" si="0"/>
        <v>4</v>
      </c>
      <c r="B4" s="69" t="s">
        <v>72</v>
      </c>
      <c r="D4" s="16"/>
      <c r="E4" s="19">
        <v>270.34549999999996</v>
      </c>
      <c r="F4" s="19">
        <v>289.23001604571</v>
      </c>
      <c r="G4" s="19">
        <v>312.5469174619166</v>
      </c>
      <c r="H4" s="19">
        <v>334.7545220525858</v>
      </c>
      <c r="I4" s="19">
        <v>358.8599608887247</v>
      </c>
      <c r="J4" s="79"/>
    </row>
    <row r="5" spans="1:10" ht="12.75">
      <c r="A5" s="16">
        <f t="shared" si="0"/>
        <v>5</v>
      </c>
      <c r="B5" s="72" t="s">
        <v>73</v>
      </c>
      <c r="D5" s="16"/>
      <c r="E5" s="19">
        <v>111.1018600000001</v>
      </c>
      <c r="F5" s="19">
        <v>120.8784746583924</v>
      </c>
      <c r="G5" s="19">
        <v>131.87303354642546</v>
      </c>
      <c r="H5" s="19">
        <v>144.56972748800035</v>
      </c>
      <c r="I5" s="19">
        <v>156.64395142876447</v>
      </c>
      <c r="J5" s="83"/>
    </row>
    <row r="6" spans="1:9" ht="12.75">
      <c r="A6" s="16">
        <f t="shared" si="0"/>
        <v>6</v>
      </c>
      <c r="B6" s="72" t="s">
        <v>138</v>
      </c>
      <c r="D6" s="16"/>
      <c r="E6" s="19">
        <v>23.4366</v>
      </c>
      <c r="F6" s="19">
        <v>24.97286913</v>
      </c>
      <c r="G6" s="19">
        <v>26.4517624398786</v>
      </c>
      <c r="H6" s="19">
        <v>27.99654536636751</v>
      </c>
      <c r="I6" s="19">
        <v>29.607466586748295</v>
      </c>
    </row>
    <row r="7" spans="1:10" ht="25.5">
      <c r="A7" s="16">
        <f t="shared" si="0"/>
        <v>7</v>
      </c>
      <c r="B7" s="72" t="s">
        <v>74</v>
      </c>
      <c r="D7" s="16"/>
      <c r="E7" s="19">
        <v>52.5229152</v>
      </c>
      <c r="F7" s="19">
        <v>56.49421810928716</v>
      </c>
      <c r="G7" s="19">
        <v>60.71743351805195</v>
      </c>
      <c r="H7" s="19">
        <v>64.98310908942568</v>
      </c>
      <c r="I7" s="19">
        <v>69.19281224793664</v>
      </c>
      <c r="J7" s="23"/>
    </row>
    <row r="8" spans="1:10" ht="12.75">
      <c r="A8" s="16">
        <f t="shared" si="0"/>
        <v>8</v>
      </c>
      <c r="B8" s="20" t="s">
        <v>75</v>
      </c>
      <c r="D8" s="16"/>
      <c r="E8" s="19">
        <v>11.25</v>
      </c>
      <c r="F8" s="19">
        <v>11.25</v>
      </c>
      <c r="G8" s="19">
        <v>11.25</v>
      </c>
      <c r="H8" s="19">
        <v>11.25</v>
      </c>
      <c r="I8" s="19">
        <v>14.07631739747003</v>
      </c>
      <c r="J8" s="69"/>
    </row>
    <row r="9" spans="1:10" ht="25.5">
      <c r="A9" s="16">
        <f t="shared" si="0"/>
        <v>9</v>
      </c>
      <c r="B9" s="69" t="s">
        <v>76</v>
      </c>
      <c r="D9" s="16"/>
      <c r="E9" s="19">
        <v>23.892344800000103</v>
      </c>
      <c r="F9" s="19">
        <v>28.161387419105246</v>
      </c>
      <c r="G9" s="19">
        <v>33.45383758849491</v>
      </c>
      <c r="H9" s="19">
        <v>40.34007303220716</v>
      </c>
      <c r="I9" s="19">
        <v>43.76735519660949</v>
      </c>
      <c r="J9" s="83"/>
    </row>
    <row r="10" spans="1:10" ht="25.5">
      <c r="A10" s="16">
        <f t="shared" si="0"/>
        <v>10</v>
      </c>
      <c r="B10" s="72" t="s">
        <v>3</v>
      </c>
      <c r="D10" s="16"/>
      <c r="E10" s="19">
        <v>8.933400000000006</v>
      </c>
      <c r="F10" s="19">
        <v>5.060798311282992</v>
      </c>
      <c r="G10" s="19">
        <v>3.425418989999998</v>
      </c>
      <c r="H10" s="19">
        <v>2.376727200000003</v>
      </c>
      <c r="I10" s="19">
        <v>6.957737023651703</v>
      </c>
      <c r="J10" s="69"/>
    </row>
    <row r="11" spans="1:10" ht="12.75">
      <c r="A11" s="16">
        <f t="shared" si="0"/>
        <v>11</v>
      </c>
      <c r="B11" s="69" t="s">
        <v>4</v>
      </c>
      <c r="D11" s="16"/>
      <c r="E11" s="19">
        <v>0</v>
      </c>
      <c r="F11" s="19">
        <v>0</v>
      </c>
      <c r="G11" s="19">
        <v>0.63740056706067</v>
      </c>
      <c r="H11" s="19">
        <v>2.223429852577957</v>
      </c>
      <c r="I11" s="19">
        <v>2.5954349780477033E-16</v>
      </c>
      <c r="J11" s="69"/>
    </row>
    <row r="12" spans="1:10" ht="25.5">
      <c r="A12" s="16">
        <f t="shared" si="0"/>
        <v>12</v>
      </c>
      <c r="B12" s="69" t="s">
        <v>5</v>
      </c>
      <c r="D12" s="11"/>
      <c r="E12" s="19">
        <v>14.958944800000097</v>
      </c>
      <c r="F12" s="19">
        <v>23.100589107822252</v>
      </c>
      <c r="G12" s="19">
        <v>30.66581916555559</v>
      </c>
      <c r="H12" s="19">
        <v>40.18677568478511</v>
      </c>
      <c r="I12" s="19">
        <v>36.80961817295779</v>
      </c>
      <c r="J12" s="69"/>
    </row>
    <row r="13" spans="1:10" ht="12.75">
      <c r="A13" s="16">
        <f t="shared" si="0"/>
        <v>13</v>
      </c>
      <c r="B13" s="69" t="s">
        <v>6</v>
      </c>
      <c r="E13" s="84">
        <v>5.235630680000034</v>
      </c>
      <c r="F13" s="84">
        <v>8.085206187737787</v>
      </c>
      <c r="G13" s="84">
        <v>10.733036707944455</v>
      </c>
      <c r="H13" s="84">
        <v>14.065371489674789</v>
      </c>
      <c r="I13" s="84">
        <v>12.883366360535225</v>
      </c>
      <c r="J13" s="69"/>
    </row>
    <row r="14" spans="1:10" ht="12.75">
      <c r="A14" s="16">
        <f t="shared" si="0"/>
        <v>14</v>
      </c>
      <c r="B14" s="69" t="s">
        <v>7</v>
      </c>
      <c r="D14" s="19"/>
      <c r="E14" s="19">
        <v>9.723314120000063</v>
      </c>
      <c r="F14" s="19">
        <v>15.015382920084464</v>
      </c>
      <c r="G14" s="19">
        <v>19.932782457611133</v>
      </c>
      <c r="H14" s="19">
        <v>26.121404195110323</v>
      </c>
      <c r="I14" s="19">
        <v>23.926251812422564</v>
      </c>
      <c r="J14" s="72"/>
    </row>
    <row r="15" spans="1:10" ht="25.5">
      <c r="A15" s="16">
        <f t="shared" si="0"/>
        <v>15</v>
      </c>
      <c r="B15" s="72" t="s">
        <v>77</v>
      </c>
      <c r="D15" s="16"/>
      <c r="E15" s="19">
        <v>7.0007861664000455</v>
      </c>
      <c r="F15" s="19">
        <v>10.961229531661658</v>
      </c>
      <c r="G15" s="19">
        <v>15.348242492360573</v>
      </c>
      <c r="H15" s="19">
        <v>16.97891272682171</v>
      </c>
      <c r="I15" s="19">
        <v>17.167085675413187</v>
      </c>
      <c r="J15" s="69"/>
    </row>
    <row r="16" spans="1:10" ht="12.75">
      <c r="A16" s="16">
        <f t="shared" si="0"/>
        <v>16</v>
      </c>
      <c r="B16" s="69" t="s">
        <v>78</v>
      </c>
      <c r="D16" s="16"/>
      <c r="E16" s="19">
        <v>0</v>
      </c>
      <c r="F16" s="19">
        <v>2.722527953600018</v>
      </c>
      <c r="G16" s="19">
        <v>6.776681342022826</v>
      </c>
      <c r="H16" s="19">
        <v>11.361221307273386</v>
      </c>
      <c r="I16" s="19">
        <v>20.503712775562</v>
      </c>
      <c r="J16" s="69"/>
    </row>
    <row r="17" spans="1:10" ht="12.75">
      <c r="A17" s="16">
        <f t="shared" si="0"/>
        <v>17</v>
      </c>
      <c r="B17" s="69" t="s">
        <v>9</v>
      </c>
      <c r="E17" s="19">
        <v>0</v>
      </c>
      <c r="F17" s="19">
        <v>0</v>
      </c>
      <c r="G17" s="19">
        <v>0</v>
      </c>
      <c r="H17" s="19">
        <v>0</v>
      </c>
      <c r="I17" s="19">
        <v>0</v>
      </c>
      <c r="J17" s="37"/>
    </row>
    <row r="18" spans="1:10" ht="12.75">
      <c r="A18" s="16">
        <f t="shared" si="0"/>
        <v>18</v>
      </c>
      <c r="B18" s="69"/>
      <c r="E18" s="19"/>
      <c r="F18" s="19"/>
      <c r="G18" s="19"/>
      <c r="H18" s="19"/>
      <c r="I18" s="19"/>
      <c r="J18" s="37"/>
    </row>
    <row r="19" spans="1:9" ht="12.75">
      <c r="A19" s="16">
        <f t="shared" si="0"/>
        <v>19</v>
      </c>
      <c r="B19" s="66" t="s">
        <v>10</v>
      </c>
      <c r="F19" s="87"/>
      <c r="G19" s="87"/>
      <c r="H19" s="87"/>
      <c r="I19" s="87"/>
    </row>
    <row r="20" spans="1:9" ht="12.75">
      <c r="A20" s="16">
        <f t="shared" si="0"/>
        <v>20</v>
      </c>
      <c r="B20" s="73" t="s">
        <v>11</v>
      </c>
      <c r="C20" s="10" t="s">
        <v>1</v>
      </c>
      <c r="D20" s="88">
        <v>0</v>
      </c>
      <c r="E20" s="88">
        <v>1</v>
      </c>
      <c r="F20" s="88">
        <v>2</v>
      </c>
      <c r="G20" s="88">
        <v>3</v>
      </c>
      <c r="H20" s="88">
        <v>4</v>
      </c>
      <c r="I20" s="88">
        <v>5</v>
      </c>
    </row>
    <row r="21" spans="1:9" ht="12.75">
      <c r="A21" s="16">
        <f t="shared" si="0"/>
        <v>21</v>
      </c>
      <c r="B21" s="20" t="s">
        <v>12</v>
      </c>
      <c r="C21" s="10" t="s">
        <v>13</v>
      </c>
      <c r="D21" s="19">
        <v>13</v>
      </c>
      <c r="E21" s="19">
        <v>10</v>
      </c>
      <c r="F21" s="19">
        <v>11</v>
      </c>
      <c r="G21" s="19">
        <v>11.999999999999993</v>
      </c>
      <c r="H21" s="19">
        <v>13</v>
      </c>
      <c r="I21" s="19">
        <v>14.000000000000014</v>
      </c>
    </row>
    <row r="22" spans="1:9" ht="12.75">
      <c r="A22" s="16">
        <f t="shared" si="0"/>
        <v>22</v>
      </c>
      <c r="B22" s="73" t="s">
        <v>14</v>
      </c>
      <c r="C22" s="10" t="s">
        <v>15</v>
      </c>
      <c r="D22" s="19">
        <v>0</v>
      </c>
      <c r="E22" s="19">
        <v>22.886841600000004</v>
      </c>
      <c r="F22" s="19">
        <v>24.606509442246143</v>
      </c>
      <c r="G22" s="19">
        <v>17.776798040333684</v>
      </c>
      <c r="H22" s="19">
        <v>33.552697467841035</v>
      </c>
      <c r="I22" s="19">
        <v>15.465117369524673</v>
      </c>
    </row>
    <row r="23" spans="1:9" ht="12.75">
      <c r="A23" s="16">
        <f t="shared" si="0"/>
        <v>23</v>
      </c>
      <c r="B23" s="73" t="s">
        <v>16</v>
      </c>
      <c r="C23" s="10" t="s">
        <v>15</v>
      </c>
      <c r="D23" s="19">
        <v>20</v>
      </c>
      <c r="E23" s="19">
        <v>22.63762499999999</v>
      </c>
      <c r="F23" s="19">
        <v>23.249470526956795</v>
      </c>
      <c r="G23" s="19">
        <v>28.259760211266673</v>
      </c>
      <c r="H23" s="19">
        <v>28.58684927336196</v>
      </c>
      <c r="I23" s="19">
        <v>30.262332419423046</v>
      </c>
    </row>
    <row r="24" spans="1:9" ht="12.75">
      <c r="A24" s="16">
        <f t="shared" si="0"/>
        <v>24</v>
      </c>
      <c r="B24" s="73" t="s">
        <v>17</v>
      </c>
      <c r="C24" s="10" t="s">
        <v>13</v>
      </c>
      <c r="D24" s="19">
        <v>0</v>
      </c>
      <c r="E24" s="19">
        <v>0</v>
      </c>
      <c r="F24" s="19">
        <v>7.793135677474886</v>
      </c>
      <c r="G24" s="19">
        <v>28.332970405580802</v>
      </c>
      <c r="H24" s="19">
        <v>0</v>
      </c>
      <c r="I24" s="19">
        <v>30.654608375014135</v>
      </c>
    </row>
    <row r="25" spans="1:9" ht="12.75">
      <c r="A25" s="16">
        <f t="shared" si="0"/>
        <v>25</v>
      </c>
      <c r="B25" s="73" t="s">
        <v>18</v>
      </c>
      <c r="C25" s="10" t="s">
        <v>13</v>
      </c>
      <c r="D25" s="19">
        <v>33</v>
      </c>
      <c r="E25" s="19">
        <v>55.5244666</v>
      </c>
      <c r="F25" s="19">
        <v>66.64911564667781</v>
      </c>
      <c r="G25" s="19">
        <v>86.36952865718115</v>
      </c>
      <c r="H25" s="19">
        <v>75.13954674120299</v>
      </c>
      <c r="I25" s="19">
        <v>90.38205816396187</v>
      </c>
    </row>
    <row r="26" spans="1:9" ht="12.75">
      <c r="A26" s="16">
        <f t="shared" si="0"/>
        <v>26</v>
      </c>
      <c r="B26" s="73" t="s">
        <v>156</v>
      </c>
      <c r="C26" s="10" t="s">
        <v>15</v>
      </c>
      <c r="D26" s="19">
        <v>45</v>
      </c>
      <c r="E26" s="19">
        <v>45</v>
      </c>
      <c r="F26" s="19">
        <v>45</v>
      </c>
      <c r="G26" s="19">
        <v>45</v>
      </c>
      <c r="H26" s="19">
        <v>101.30526958988011</v>
      </c>
      <c r="I26" s="19">
        <v>101.30526958988011</v>
      </c>
    </row>
    <row r="27" spans="1:9" ht="12.75">
      <c r="A27" s="16">
        <f t="shared" si="0"/>
        <v>27</v>
      </c>
      <c r="B27" s="73" t="s">
        <v>157</v>
      </c>
      <c r="C27" s="10" t="s">
        <v>15</v>
      </c>
      <c r="D27" s="19">
        <v>0</v>
      </c>
      <c r="E27" s="19">
        <v>11.25</v>
      </c>
      <c r="F27" s="19">
        <v>22.5</v>
      </c>
      <c r="G27" s="19">
        <v>33.75</v>
      </c>
      <c r="H27" s="19">
        <v>45</v>
      </c>
      <c r="I27" s="19">
        <v>59.07631739747003</v>
      </c>
    </row>
    <row r="28" spans="1:9" ht="12.75">
      <c r="A28" s="16">
        <f t="shared" si="0"/>
        <v>28</v>
      </c>
      <c r="B28" s="73" t="s">
        <v>19</v>
      </c>
      <c r="C28" s="10" t="s">
        <v>15</v>
      </c>
      <c r="D28" s="19">
        <v>45</v>
      </c>
      <c r="E28" s="19">
        <v>33.75</v>
      </c>
      <c r="F28" s="19">
        <v>22.5</v>
      </c>
      <c r="G28" s="19">
        <v>11.25</v>
      </c>
      <c r="H28" s="19">
        <v>56.30526958988011</v>
      </c>
      <c r="I28" s="19">
        <v>42.228952192410084</v>
      </c>
    </row>
    <row r="29" spans="1:9" ht="12.75">
      <c r="A29" s="16">
        <f t="shared" si="0"/>
        <v>29</v>
      </c>
      <c r="B29" s="89" t="s">
        <v>20</v>
      </c>
      <c r="D29" s="30">
        <v>78</v>
      </c>
      <c r="E29" s="30">
        <v>89.27446659999998</v>
      </c>
      <c r="F29" s="30">
        <v>89.14911564667781</v>
      </c>
      <c r="G29" s="30">
        <v>97.61952865718115</v>
      </c>
      <c r="H29" s="30">
        <v>131.4448163310831</v>
      </c>
      <c r="I29" s="30">
        <v>132.61101035637196</v>
      </c>
    </row>
    <row r="30" spans="1:9" ht="12.75">
      <c r="A30" s="16">
        <f t="shared" si="0"/>
        <v>30</v>
      </c>
      <c r="B30" s="73" t="s">
        <v>21</v>
      </c>
      <c r="D30" s="90"/>
      <c r="E30" s="90"/>
      <c r="F30" s="90"/>
      <c r="G30" s="90"/>
      <c r="H30" s="90"/>
      <c r="I30" s="90"/>
    </row>
    <row r="31" spans="1:9" ht="12.75">
      <c r="A31" s="16">
        <f t="shared" si="0"/>
        <v>31</v>
      </c>
      <c r="B31" s="73" t="s">
        <v>22</v>
      </c>
      <c r="C31" s="10" t="s">
        <v>15</v>
      </c>
      <c r="D31" s="19">
        <v>0</v>
      </c>
      <c r="E31" s="19">
        <v>27.29831249999998</v>
      </c>
      <c r="F31" s="19">
        <v>31.882604772993318</v>
      </c>
      <c r="G31" s="19">
        <v>38.10686485754718</v>
      </c>
      <c r="H31" s="19">
        <v>23.455712778027703</v>
      </c>
      <c r="I31" s="19">
        <v>28.84283552278282</v>
      </c>
    </row>
    <row r="32" spans="1:9" ht="12.75">
      <c r="A32" s="16">
        <f t="shared" si="0"/>
        <v>32</v>
      </c>
      <c r="B32" s="73" t="s">
        <v>23</v>
      </c>
      <c r="C32" s="10" t="s">
        <v>15</v>
      </c>
      <c r="D32" s="19">
        <v>33</v>
      </c>
      <c r="E32" s="19">
        <v>5.998839979999971</v>
      </c>
      <c r="F32" s="19">
        <v>0</v>
      </c>
      <c r="G32" s="19">
        <v>0</v>
      </c>
      <c r="H32" s="19">
        <v>0</v>
      </c>
      <c r="I32" s="19">
        <v>0</v>
      </c>
    </row>
    <row r="33" spans="1:9" ht="12.75">
      <c r="A33" s="16">
        <f t="shared" si="0"/>
        <v>33</v>
      </c>
      <c r="B33" s="73" t="s">
        <v>24</v>
      </c>
      <c r="D33" s="19">
        <v>33</v>
      </c>
      <c r="E33" s="19">
        <v>33.29715247999995</v>
      </c>
      <c r="F33" s="19">
        <v>31.882604772993318</v>
      </c>
      <c r="G33" s="19">
        <v>38.10686485754718</v>
      </c>
      <c r="H33" s="19">
        <v>23.455712778027703</v>
      </c>
      <c r="I33" s="19">
        <v>28.84283552278282</v>
      </c>
    </row>
    <row r="34" spans="1:9" ht="12.75">
      <c r="A34" s="16">
        <f t="shared" si="0"/>
        <v>34</v>
      </c>
      <c r="B34" s="73" t="s">
        <v>25</v>
      </c>
      <c r="C34" s="10" t="s">
        <v>13</v>
      </c>
      <c r="D34" s="19">
        <v>30</v>
      </c>
      <c r="E34" s="19">
        <v>31.254000000000005</v>
      </c>
      <c r="F34" s="19">
        <v>24.528600000000004</v>
      </c>
      <c r="G34" s="19">
        <v>17.803200000000004</v>
      </c>
      <c r="H34" s="19">
        <v>55.50647805067178</v>
      </c>
      <c r="I34" s="19">
        <v>44.3382102456046</v>
      </c>
    </row>
    <row r="35" spans="1:9" ht="12.75">
      <c r="A35" s="16">
        <f t="shared" si="0"/>
        <v>35</v>
      </c>
      <c r="B35" s="73" t="s">
        <v>26</v>
      </c>
      <c r="D35" s="19">
        <v>63</v>
      </c>
      <c r="E35" s="19">
        <v>64.55115247999996</v>
      </c>
      <c r="F35" s="19">
        <v>56.41120477299332</v>
      </c>
      <c r="G35" s="19">
        <v>55.910064857547184</v>
      </c>
      <c r="H35" s="19">
        <v>78.96219082869948</v>
      </c>
      <c r="I35" s="19">
        <v>73.18104576838742</v>
      </c>
    </row>
    <row r="36" spans="1:9" ht="12.75">
      <c r="A36" s="16">
        <f t="shared" si="0"/>
        <v>36</v>
      </c>
      <c r="B36" s="73" t="s">
        <v>27</v>
      </c>
      <c r="C36" s="10" t="s">
        <v>13</v>
      </c>
      <c r="D36" s="19">
        <v>15</v>
      </c>
      <c r="E36" s="19">
        <v>15</v>
      </c>
      <c r="F36" s="19">
        <v>15</v>
      </c>
      <c r="G36" s="19">
        <v>15</v>
      </c>
      <c r="H36" s="19">
        <v>15</v>
      </c>
      <c r="I36" s="19">
        <v>15</v>
      </c>
    </row>
    <row r="37" spans="1:9" ht="12.75">
      <c r="A37" s="16">
        <f t="shared" si="0"/>
        <v>37</v>
      </c>
      <c r="B37" s="73" t="s">
        <v>28</v>
      </c>
      <c r="C37" s="10" t="s">
        <v>29</v>
      </c>
      <c r="D37" s="19">
        <v>0</v>
      </c>
      <c r="E37" s="19">
        <v>0</v>
      </c>
      <c r="F37" s="19">
        <v>2.722527953600018</v>
      </c>
      <c r="G37" s="19">
        <v>6.776681342022826</v>
      </c>
      <c r="H37" s="19">
        <v>11.361221307273386</v>
      </c>
      <c r="I37" s="19">
        <v>20.503712775562</v>
      </c>
    </row>
    <row r="38" spans="1:9" ht="12.75">
      <c r="A38" s="16">
        <f t="shared" si="0"/>
        <v>38</v>
      </c>
      <c r="B38" s="89" t="s">
        <v>30</v>
      </c>
      <c r="C38" s="10" t="s">
        <v>29</v>
      </c>
      <c r="D38" s="19"/>
      <c r="E38" s="19">
        <v>9.723314120000063</v>
      </c>
      <c r="F38" s="19">
        <v>15.015382920084464</v>
      </c>
      <c r="G38" s="19">
        <v>19.932782457611133</v>
      </c>
      <c r="H38" s="19">
        <v>26.121404195110323</v>
      </c>
      <c r="I38" s="19">
        <v>23.926251812422564</v>
      </c>
    </row>
    <row r="39" spans="1:9" ht="12.75">
      <c r="A39" s="16">
        <f t="shared" si="0"/>
        <v>39</v>
      </c>
      <c r="B39" s="73" t="s">
        <v>9</v>
      </c>
      <c r="C39" s="10" t="s">
        <v>29</v>
      </c>
      <c r="D39" s="19"/>
      <c r="E39" s="19">
        <v>0</v>
      </c>
      <c r="F39" s="19">
        <v>0</v>
      </c>
      <c r="G39" s="19">
        <v>0</v>
      </c>
      <c r="H39" s="19">
        <v>0</v>
      </c>
      <c r="I39" s="19">
        <v>0</v>
      </c>
    </row>
    <row r="40" spans="1:9" ht="12.75">
      <c r="A40" s="16">
        <f t="shared" si="0"/>
        <v>40</v>
      </c>
      <c r="B40" s="73" t="s">
        <v>31</v>
      </c>
      <c r="D40" s="30">
        <v>78</v>
      </c>
      <c r="E40" s="30">
        <v>89.27446660000003</v>
      </c>
      <c r="F40" s="30">
        <v>89.14911564667781</v>
      </c>
      <c r="G40" s="30">
        <v>97.61952865718112</v>
      </c>
      <c r="H40" s="30">
        <v>131.4448163310832</v>
      </c>
      <c r="I40" s="30">
        <v>132.611010356372</v>
      </c>
    </row>
    <row r="41" spans="1:9" ht="12.75">
      <c r="A41" s="16">
        <f t="shared" si="0"/>
        <v>41</v>
      </c>
      <c r="B41" s="10" t="s">
        <v>32</v>
      </c>
      <c r="D41" s="74">
        <f aca="true" t="shared" si="1" ref="D41:I41">+D29-D40</f>
        <v>0</v>
      </c>
      <c r="E41" s="74">
        <f t="shared" si="1"/>
        <v>0</v>
      </c>
      <c r="F41" s="74">
        <f t="shared" si="1"/>
        <v>0</v>
      </c>
      <c r="G41" s="74">
        <f t="shared" si="1"/>
        <v>0</v>
      </c>
      <c r="H41" s="74">
        <f t="shared" si="1"/>
        <v>0</v>
      </c>
      <c r="I41" s="74">
        <f t="shared" si="1"/>
        <v>0</v>
      </c>
    </row>
    <row r="42" spans="1:9" ht="12.75">
      <c r="A42" s="16"/>
      <c r="D42" s="74"/>
      <c r="E42" s="74"/>
      <c r="F42" s="74"/>
      <c r="G42" s="74"/>
      <c r="H42" s="74"/>
      <c r="I42" s="74"/>
    </row>
    <row r="43" ht="12.75">
      <c r="B43" s="73" t="s">
        <v>140</v>
      </c>
    </row>
    <row r="44" ht="12.75">
      <c r="B44" s="73"/>
    </row>
    <row r="45" ht="12.75">
      <c r="B45" s="73" t="s">
        <v>56</v>
      </c>
    </row>
    <row r="46" spans="2:9" ht="12.75">
      <c r="B46" s="73" t="s">
        <v>57</v>
      </c>
      <c r="E46" s="111">
        <v>0.06</v>
      </c>
      <c r="F46" s="111">
        <v>0.055</v>
      </c>
      <c r="G46" s="111">
        <v>0.055</v>
      </c>
      <c r="H46" s="111">
        <v>0.05</v>
      </c>
      <c r="I46" s="111">
        <v>0.045</v>
      </c>
    </row>
    <row r="47" spans="2:9" ht="12.75">
      <c r="B47" s="73" t="s">
        <v>58</v>
      </c>
      <c r="E47" s="111">
        <v>0.0918000000000001</v>
      </c>
      <c r="F47" s="111">
        <v>0.0866499999999999</v>
      </c>
      <c r="G47" s="111">
        <v>0.0866499999999999</v>
      </c>
      <c r="H47" s="111">
        <v>0.08150000000000013</v>
      </c>
      <c r="I47" s="111">
        <v>0.07634999999999992</v>
      </c>
    </row>
    <row r="48" spans="2:9" ht="12.75">
      <c r="B48" s="73" t="s">
        <v>59</v>
      </c>
      <c r="E48" s="43">
        <v>51</v>
      </c>
      <c r="F48" s="43">
        <v>51.408</v>
      </c>
      <c r="G48" s="43">
        <v>52.281935999999995</v>
      </c>
      <c r="H48" s="43">
        <v>53.06616503999999</v>
      </c>
      <c r="I48" s="43">
        <v>54.18055450583998</v>
      </c>
    </row>
    <row r="49" spans="2:9" ht="12.75">
      <c r="B49" s="73" t="s">
        <v>60</v>
      </c>
      <c r="E49" s="43">
        <v>7.479360000000001</v>
      </c>
      <c r="F49" s="43">
        <v>7.9775227727999996</v>
      </c>
      <c r="G49" s="43">
        <v>8.500449390557039</v>
      </c>
      <c r="H49" s="43">
        <v>9.032577522405909</v>
      </c>
      <c r="I49" s="43">
        <v>9.514555859001486</v>
      </c>
    </row>
    <row r="50" spans="2:9" ht="12.75">
      <c r="B50" s="73" t="s">
        <v>61</v>
      </c>
      <c r="E50" s="43">
        <v>5.326499999999999</v>
      </c>
      <c r="F50" s="43">
        <v>5.653174244999999</v>
      </c>
      <c r="G50" s="43">
        <v>6.005847520274323</v>
      </c>
      <c r="H50" s="43">
        <v>6.33767059576948</v>
      </c>
      <c r="I50" s="43">
        <v>6.649357235669423</v>
      </c>
    </row>
    <row r="51" ht="12.75">
      <c r="B51" s="20" t="s">
        <v>12</v>
      </c>
    </row>
    <row r="52" ht="12.75">
      <c r="B52" s="69" t="s">
        <v>71</v>
      </c>
    </row>
    <row r="53" ht="12.75">
      <c r="B53" s="69" t="s">
        <v>72</v>
      </c>
    </row>
    <row r="54" ht="12.75">
      <c r="B54" s="73" t="s">
        <v>16</v>
      </c>
    </row>
    <row r="55" ht="12.75">
      <c r="B55" s="73" t="s">
        <v>62</v>
      </c>
    </row>
    <row r="56" ht="12.75">
      <c r="B56" s="73" t="s">
        <v>14</v>
      </c>
    </row>
    <row r="57" ht="12.75">
      <c r="B57" s="73" t="s">
        <v>63</v>
      </c>
    </row>
    <row r="58" ht="12.75">
      <c r="B58" s="73" t="s">
        <v>167</v>
      </c>
    </row>
    <row r="59" ht="12.75">
      <c r="B59" s="89" t="s">
        <v>141</v>
      </c>
    </row>
    <row r="60" ht="25.5">
      <c r="B60" s="73" t="s">
        <v>155</v>
      </c>
    </row>
    <row r="61" ht="12.75">
      <c r="B61" s="73" t="s">
        <v>154</v>
      </c>
    </row>
    <row r="62" ht="12.75">
      <c r="B62" s="73" t="s">
        <v>22</v>
      </c>
    </row>
    <row r="63" ht="12.75">
      <c r="B63" s="73" t="s">
        <v>64</v>
      </c>
    </row>
    <row r="64" ht="12.75">
      <c r="B64" s="73" t="s">
        <v>28</v>
      </c>
    </row>
    <row r="65" ht="12.75">
      <c r="B65" s="69" t="s">
        <v>7</v>
      </c>
    </row>
    <row r="66" ht="12.75">
      <c r="B66" s="73" t="s">
        <v>65</v>
      </c>
    </row>
    <row r="67" ht="12.75">
      <c r="B67" s="73" t="s">
        <v>66</v>
      </c>
    </row>
    <row r="68" ht="12.75">
      <c r="B68" s="73"/>
    </row>
    <row r="69" ht="12.75">
      <c r="B69" s="73" t="s">
        <v>138</v>
      </c>
    </row>
    <row r="70" ht="25.5">
      <c r="B70" s="73" t="s">
        <v>74</v>
      </c>
    </row>
    <row r="71" ht="25.5">
      <c r="B71" s="73" t="s">
        <v>142</v>
      </c>
    </row>
    <row r="72" ht="25.5">
      <c r="B72" s="73" t="s">
        <v>143</v>
      </c>
    </row>
    <row r="73" ht="25.5">
      <c r="B73" s="73" t="s">
        <v>144</v>
      </c>
    </row>
    <row r="74" ht="25.5">
      <c r="B74" s="73" t="s">
        <v>145</v>
      </c>
    </row>
    <row r="75" ht="25.5">
      <c r="B75" s="73" t="s">
        <v>146</v>
      </c>
    </row>
    <row r="76" ht="12.75">
      <c r="B76" s="73" t="s">
        <v>67</v>
      </c>
    </row>
    <row r="77" ht="25.5">
      <c r="B77" s="73" t="s">
        <v>147</v>
      </c>
    </row>
    <row r="78" ht="25.5">
      <c r="B78" s="73" t="s">
        <v>148</v>
      </c>
    </row>
    <row r="79" ht="25.5">
      <c r="B79" s="73" t="s">
        <v>68</v>
      </c>
    </row>
    <row r="80" ht="12.75">
      <c r="B80" s="73" t="s">
        <v>69</v>
      </c>
    </row>
    <row r="81" spans="2:9" ht="12.75">
      <c r="B81" s="73" t="s">
        <v>40</v>
      </c>
      <c r="E81" s="112"/>
      <c r="F81" s="112"/>
      <c r="G81" s="112"/>
      <c r="H81" s="112"/>
      <c r="I81" s="112"/>
    </row>
    <row r="82" ht="12.75">
      <c r="B82" s="73" t="s">
        <v>139</v>
      </c>
    </row>
    <row r="83" ht="25.5">
      <c r="B83" s="73" t="s">
        <v>3</v>
      </c>
    </row>
    <row r="84" ht="12.75">
      <c r="B84" s="73" t="s">
        <v>70</v>
      </c>
    </row>
    <row r="85" ht="12.75">
      <c r="B85" s="73" t="s">
        <v>149</v>
      </c>
    </row>
    <row r="86" ht="12.75">
      <c r="B86" s="73" t="s">
        <v>150</v>
      </c>
    </row>
    <row r="87" ht="12.75">
      <c r="B87" s="73"/>
    </row>
    <row r="88" ht="12.75">
      <c r="B88" s="69" t="s">
        <v>4</v>
      </c>
    </row>
    <row r="89" ht="12.75">
      <c r="B89" s="69" t="s">
        <v>17</v>
      </c>
    </row>
    <row r="90" ht="12.75">
      <c r="B90" s="73" t="s">
        <v>151</v>
      </c>
    </row>
    <row r="91" ht="25.5">
      <c r="B91" s="73" t="s">
        <v>152</v>
      </c>
    </row>
    <row r="92" ht="12.75">
      <c r="B92" s="73" t="s">
        <v>153</v>
      </c>
    </row>
    <row r="93" ht="12.75">
      <c r="B93" s="11"/>
    </row>
    <row r="94" spans="3:14" ht="12.75">
      <c r="C94" s="10" t="s">
        <v>1</v>
      </c>
      <c r="D94" s="10">
        <v>0</v>
      </c>
      <c r="E94" s="10">
        <v>1</v>
      </c>
      <c r="F94" s="10">
        <v>2</v>
      </c>
      <c r="G94" s="10">
        <v>3</v>
      </c>
      <c r="H94" s="10">
        <v>4</v>
      </c>
      <c r="I94" s="10">
        <v>5</v>
      </c>
      <c r="J94" s="10">
        <v>6</v>
      </c>
      <c r="K94" s="10">
        <v>7</v>
      </c>
      <c r="L94" s="10">
        <v>8</v>
      </c>
      <c r="M94" s="10">
        <v>9</v>
      </c>
      <c r="N94" s="10">
        <v>10</v>
      </c>
    </row>
    <row r="95" spans="2:14" ht="12.75">
      <c r="B95" s="20" t="s">
        <v>158</v>
      </c>
      <c r="C95" s="18"/>
      <c r="D95" s="19"/>
      <c r="E95" s="30">
        <v>0</v>
      </c>
      <c r="F95" s="30">
        <v>7.254000000000007</v>
      </c>
      <c r="G95" s="30">
        <v>6.528600000000006</v>
      </c>
      <c r="H95" s="30">
        <v>5.803200000000006</v>
      </c>
      <c r="I95" s="30">
        <v>49.50647805067178</v>
      </c>
      <c r="J95" s="30">
        <v>44.3382102456046</v>
      </c>
      <c r="K95" s="30">
        <v>39.16994244053742</v>
      </c>
      <c r="L95" s="30">
        <v>34.00167463547024</v>
      </c>
      <c r="M95" s="30">
        <v>28.83340683040306</v>
      </c>
      <c r="N95" s="30">
        <v>23.665139025335883</v>
      </c>
    </row>
    <row r="96" spans="2:14" ht="12.75">
      <c r="B96" s="20" t="s">
        <v>159</v>
      </c>
      <c r="C96" s="18"/>
      <c r="D96" s="19"/>
      <c r="E96" s="30">
        <v>0</v>
      </c>
      <c r="F96" s="30">
        <v>0.9854559</v>
      </c>
      <c r="G96" s="30">
        <v>0.9117189900000001</v>
      </c>
      <c r="H96" s="30">
        <v>0.7747272000000014</v>
      </c>
      <c r="I96" s="30">
        <v>6.205637023651703</v>
      </c>
      <c r="J96" s="30">
        <v>5.409261649963768</v>
      </c>
      <c r="K96" s="30">
        <v>4.577007774176795</v>
      </c>
      <c r="L96" s="30">
        <v>3.797987056782024</v>
      </c>
      <c r="M96" s="30">
        <v>3.2206915429560206</v>
      </c>
      <c r="N96" s="30">
        <v>2.643396029130017</v>
      </c>
    </row>
    <row r="97" spans="2:14" ht="12.75">
      <c r="B97" s="20" t="s">
        <v>160</v>
      </c>
      <c r="C97" s="18"/>
      <c r="D97" s="19"/>
      <c r="E97" s="30">
        <v>0</v>
      </c>
      <c r="F97" s="30">
        <v>0.7254000000000007</v>
      </c>
      <c r="G97" s="30">
        <v>0.7254000000000007</v>
      </c>
      <c r="H97" s="30">
        <v>0.7254000000000007</v>
      </c>
      <c r="I97" s="30">
        <v>5.168267805067178</v>
      </c>
      <c r="J97" s="30">
        <v>5.168267805067178</v>
      </c>
      <c r="K97" s="30">
        <v>5.168267805067178</v>
      </c>
      <c r="L97" s="30">
        <v>5.168267805067178</v>
      </c>
      <c r="M97" s="30">
        <v>5.168267805067178</v>
      </c>
      <c r="N97" s="30">
        <v>5.168267805067178</v>
      </c>
    </row>
    <row r="98" spans="2:14" ht="12.75">
      <c r="B98" s="20" t="s">
        <v>161</v>
      </c>
      <c r="C98" s="18"/>
      <c r="D98" s="19"/>
      <c r="E98" s="30">
        <v>0</v>
      </c>
      <c r="F98" s="30">
        <v>1.7108559000000008</v>
      </c>
      <c r="G98" s="30">
        <v>1.6371189900000007</v>
      </c>
      <c r="H98" s="30">
        <v>1.500127200000002</v>
      </c>
      <c r="I98" s="30">
        <v>11.373904828718882</v>
      </c>
      <c r="J98" s="30">
        <v>10.577529455030946</v>
      </c>
      <c r="K98" s="30">
        <v>9.745275579243973</v>
      </c>
      <c r="L98" s="30">
        <v>8.966254861849203</v>
      </c>
      <c r="M98" s="30">
        <v>8.3889593480232</v>
      </c>
      <c r="N98" s="30">
        <v>7.811663834197196</v>
      </c>
    </row>
    <row r="99" spans="2:14" ht="12.75">
      <c r="B99" s="20" t="s">
        <v>162</v>
      </c>
      <c r="C99" s="18"/>
      <c r="D99" s="19"/>
      <c r="E99" s="30">
        <v>7.254000000000007</v>
      </c>
      <c r="F99" s="30"/>
      <c r="G99" s="30"/>
      <c r="H99" s="30">
        <v>44.42867805067178</v>
      </c>
      <c r="I99" s="30"/>
      <c r="J99" s="30"/>
      <c r="K99" s="30"/>
      <c r="L99" s="30"/>
      <c r="M99" s="30"/>
      <c r="N99" s="30"/>
    </row>
    <row r="100" spans="2:14" ht="12.75">
      <c r="B100" s="20" t="s">
        <v>163</v>
      </c>
      <c r="C100" s="18"/>
      <c r="D100" s="19">
        <v>0</v>
      </c>
      <c r="E100" s="30">
        <v>7.254000000000007</v>
      </c>
      <c r="F100" s="30">
        <v>6.528600000000006</v>
      </c>
      <c r="G100" s="30">
        <v>5.803200000000006</v>
      </c>
      <c r="H100" s="30">
        <v>49.50647805067178</v>
      </c>
      <c r="I100" s="30">
        <v>44.3382102456046</v>
      </c>
      <c r="J100" s="30">
        <v>39.16994244053742</v>
      </c>
      <c r="K100" s="30">
        <v>34.00167463547024</v>
      </c>
      <c r="L100" s="30">
        <v>28.83340683040306</v>
      </c>
      <c r="M100" s="30">
        <v>23.665139025335883</v>
      </c>
      <c r="N100" s="30">
        <v>18.496871220268705</v>
      </c>
    </row>
  </sheetData>
  <sheetProtection/>
  <printOptions gridLines="1" headings="1"/>
  <pageMargins left="0.25" right="0.25" top="0.75" bottom="0.75" header="0.3" footer="0.3"/>
  <pageSetup horizontalDpi="300" verticalDpi="300" orientation="portrait" paperSize="122" r:id="rId1"/>
  <headerFooter>
    <oddFooter>&amp;CPágina &amp;P</oddFooter>
  </headerFooter>
</worksheet>
</file>

<file path=xl/worksheets/sheet2.xml><?xml version="1.0" encoding="utf-8"?>
<worksheet xmlns="http://schemas.openxmlformats.org/spreadsheetml/2006/main" xmlns:r="http://schemas.openxmlformats.org/officeDocument/2006/relationships">
  <dimension ref="A1:W230"/>
  <sheetViews>
    <sheetView tabSelected="1" zoomScale="150" zoomScaleNormal="150" zoomScalePageLayoutView="0" workbookViewId="0" topLeftCell="A1">
      <pane xSplit="8" ySplit="2" topLeftCell="I137" activePane="bottomRight" state="frozen"/>
      <selection pane="topLeft" activeCell="A1" sqref="A1"/>
      <selection pane="topRight" activeCell="I1" sqref="I1"/>
      <selection pane="bottomLeft" activeCell="A3" sqref="A3"/>
      <selection pane="bottomRight" activeCell="L137" sqref="L137"/>
    </sheetView>
  </sheetViews>
  <sheetFormatPr defaultColWidth="11.421875" defaultRowHeight="15"/>
  <cols>
    <col min="1" max="1" width="3.57421875" style="0" bestFit="1" customWidth="1"/>
    <col min="2" max="2" width="33.00390625" style="7" customWidth="1"/>
    <col min="3" max="3" width="4.57421875" style="0" customWidth="1"/>
    <col min="4" max="4" width="11.421875" style="0" hidden="1" customWidth="1"/>
    <col min="5" max="5" width="4.7109375" style="0" hidden="1" customWidth="1"/>
    <col min="6" max="8" width="5.421875" style="0" hidden="1" customWidth="1"/>
    <col min="9" max="9" width="4.140625" style="0" customWidth="1"/>
    <col min="10" max="14" width="5.421875" style="0" bestFit="1" customWidth="1"/>
    <col min="15" max="15" width="14.00390625" style="0" customWidth="1"/>
    <col min="16" max="16" width="12.7109375" style="0" customWidth="1"/>
    <col min="17" max="17" width="20.7109375" style="0" customWidth="1"/>
    <col min="18" max="18" width="21.421875" style="0" customWidth="1"/>
  </cols>
  <sheetData>
    <row r="1" spans="1:18" ht="15">
      <c r="A1" s="8">
        <f>ROW(B1)</f>
        <v>1</v>
      </c>
      <c r="B1" s="9" t="s">
        <v>1</v>
      </c>
      <c r="C1" s="9"/>
      <c r="D1" s="9">
        <v>0</v>
      </c>
      <c r="E1" s="10">
        <v>1</v>
      </c>
      <c r="F1" s="9">
        <v>2</v>
      </c>
      <c r="G1" s="10">
        <v>3</v>
      </c>
      <c r="H1" s="9">
        <v>4</v>
      </c>
      <c r="I1" s="10">
        <v>5</v>
      </c>
      <c r="J1" s="9">
        <v>6</v>
      </c>
      <c r="K1" s="9">
        <v>7</v>
      </c>
      <c r="L1" s="9">
        <v>8</v>
      </c>
      <c r="M1" s="9">
        <v>9</v>
      </c>
      <c r="N1" s="9">
        <v>10</v>
      </c>
      <c r="O1" s="9"/>
      <c r="P1" s="9"/>
      <c r="Q1" s="11" t="str">
        <f>[1]!FormDisp(J1)</f>
        <v>6</v>
      </c>
      <c r="R1" s="11" t="str">
        <f>[1]!FormDisp(K1)</f>
        <v>7</v>
      </c>
    </row>
    <row r="2" spans="1:19" ht="66.75" customHeight="1">
      <c r="A2" s="8">
        <f>ROW(B2)</f>
        <v>2</v>
      </c>
      <c r="B2" s="12" t="s">
        <v>181</v>
      </c>
      <c r="C2" s="12"/>
      <c r="D2" s="13">
        <f aca="true" t="shared" si="0" ref="D2:N2">D230</f>
        <v>0</v>
      </c>
      <c r="E2" s="92">
        <f t="shared" si="0"/>
        <v>0</v>
      </c>
      <c r="F2" s="92">
        <f t="shared" si="0"/>
        <v>0</v>
      </c>
      <c r="G2" s="92">
        <f t="shared" si="0"/>
        <v>0</v>
      </c>
      <c r="H2" s="92">
        <f t="shared" si="0"/>
        <v>0</v>
      </c>
      <c r="I2" s="92">
        <f t="shared" si="0"/>
        <v>0</v>
      </c>
      <c r="J2" s="92">
        <f t="shared" si="0"/>
        <v>0</v>
      </c>
      <c r="K2" s="133">
        <f t="shared" si="0"/>
        <v>0</v>
      </c>
      <c r="L2" s="92">
        <f t="shared" si="0"/>
        <v>0</v>
      </c>
      <c r="M2" s="92">
        <f t="shared" si="0"/>
        <v>0</v>
      </c>
      <c r="N2" s="92">
        <f t="shared" si="0"/>
        <v>-2.5579538487363607E-13</v>
      </c>
      <c r="O2" s="86" t="s">
        <v>260</v>
      </c>
      <c r="P2" s="92"/>
      <c r="R2" s="10"/>
      <c r="S2" s="3"/>
    </row>
    <row r="3" spans="1:18" ht="15">
      <c r="A3" s="8">
        <f>ROW(B3)</f>
        <v>3</v>
      </c>
      <c r="B3" s="14"/>
      <c r="C3" s="10"/>
      <c r="D3" s="10"/>
      <c r="E3" s="10"/>
      <c r="F3" s="10"/>
      <c r="G3" s="10"/>
      <c r="H3" s="10"/>
      <c r="I3" s="10"/>
      <c r="J3" s="15"/>
      <c r="K3" s="14"/>
      <c r="L3" s="16"/>
      <c r="M3" s="14"/>
      <c r="N3" s="14"/>
      <c r="O3" s="14"/>
      <c r="P3" s="14"/>
      <c r="Q3" s="10"/>
      <c r="R3" s="10"/>
    </row>
    <row r="4" spans="1:18" ht="15">
      <c r="A4" s="8">
        <f aca="true" t="shared" si="1" ref="A4:A68">ROW(B4)</f>
        <v>4</v>
      </c>
      <c r="B4" s="17" t="s">
        <v>79</v>
      </c>
      <c r="C4" s="18"/>
      <c r="D4" s="16"/>
      <c r="E4" s="16"/>
      <c r="F4" s="16"/>
      <c r="G4" s="19"/>
      <c r="H4" s="19"/>
      <c r="I4" s="16"/>
      <c r="J4" s="16"/>
      <c r="K4" s="16"/>
      <c r="L4" s="14"/>
      <c r="M4" s="14"/>
      <c r="N4" s="14"/>
      <c r="O4" s="14"/>
      <c r="P4" s="14"/>
      <c r="Q4" s="10"/>
      <c r="R4" s="10"/>
    </row>
    <row r="5" spans="1:18" ht="15">
      <c r="A5" s="8">
        <f t="shared" si="1"/>
        <v>5</v>
      </c>
      <c r="B5" s="20" t="s">
        <v>80</v>
      </c>
      <c r="C5" s="18"/>
      <c r="D5" s="21">
        <v>45</v>
      </c>
      <c r="E5" s="16"/>
      <c r="F5" s="22"/>
      <c r="G5" s="19"/>
      <c r="H5" s="16"/>
      <c r="I5" s="14"/>
      <c r="J5" s="14"/>
      <c r="K5" s="14"/>
      <c r="L5" s="14"/>
      <c r="M5" s="14"/>
      <c r="N5" s="14"/>
      <c r="O5" s="14"/>
      <c r="P5" s="14"/>
      <c r="Q5" s="10"/>
      <c r="R5" s="10"/>
    </row>
    <row r="6" spans="1:18" ht="15">
      <c r="A6" s="8">
        <f t="shared" si="1"/>
        <v>6</v>
      </c>
      <c r="B6" s="23" t="s">
        <v>81</v>
      </c>
      <c r="C6" s="18"/>
      <c r="E6" s="16"/>
      <c r="F6" s="24"/>
      <c r="G6" s="16"/>
      <c r="H6" s="14"/>
      <c r="I6" s="21">
        <v>4</v>
      </c>
      <c r="J6" s="26"/>
      <c r="K6" s="27"/>
      <c r="L6" s="14"/>
      <c r="M6" s="14"/>
      <c r="N6" s="14"/>
      <c r="O6" s="14"/>
      <c r="P6" s="14"/>
      <c r="Q6" s="10"/>
      <c r="R6" s="10"/>
    </row>
    <row r="7" spans="1:18" ht="15">
      <c r="A7" s="8">
        <f t="shared" si="1"/>
        <v>7</v>
      </c>
      <c r="B7" s="20" t="s">
        <v>82</v>
      </c>
      <c r="C7" s="18"/>
      <c r="D7" s="21">
        <v>15</v>
      </c>
      <c r="E7" s="16"/>
      <c r="F7" s="28"/>
      <c r="G7" s="16"/>
      <c r="H7" s="14"/>
      <c r="I7" s="25"/>
      <c r="J7" s="26"/>
      <c r="K7" s="27"/>
      <c r="L7" s="14"/>
      <c r="M7" s="14"/>
      <c r="N7" s="14"/>
      <c r="O7" s="14"/>
      <c r="P7" s="14"/>
      <c r="Q7" s="10"/>
      <c r="R7" s="10"/>
    </row>
    <row r="8" spans="1:18" ht="15">
      <c r="A8" s="8">
        <f t="shared" si="1"/>
        <v>8</v>
      </c>
      <c r="B8" s="20" t="s">
        <v>83</v>
      </c>
      <c r="C8" s="18"/>
      <c r="D8" s="29">
        <v>0.35</v>
      </c>
      <c r="E8" s="16"/>
      <c r="F8" s="30"/>
      <c r="G8" s="31"/>
      <c r="H8" s="32"/>
      <c r="I8" s="33"/>
      <c r="J8" s="34">
        <v>0.35</v>
      </c>
      <c r="K8" s="98">
        <f>J8</f>
        <v>0.35</v>
      </c>
      <c r="L8" s="98">
        <f>K8</f>
        <v>0.35</v>
      </c>
      <c r="M8" s="98">
        <f>L8</f>
        <v>0.35</v>
      </c>
      <c r="N8" s="98">
        <f>M8</f>
        <v>0.35</v>
      </c>
      <c r="O8" s="98"/>
      <c r="P8" s="98" t="s">
        <v>262</v>
      </c>
      <c r="Q8" s="95"/>
      <c r="R8" s="11" t="str">
        <f>[1]!FormDisp(K8)</f>
        <v>=J8</v>
      </c>
    </row>
    <row r="9" spans="1:18" ht="15">
      <c r="A9" s="8">
        <f t="shared" si="1"/>
        <v>9</v>
      </c>
      <c r="B9" s="20" t="s">
        <v>84</v>
      </c>
      <c r="C9" s="18"/>
      <c r="D9" s="21">
        <v>4</v>
      </c>
      <c r="E9" s="16"/>
      <c r="F9" s="30"/>
      <c r="G9" s="16"/>
      <c r="H9" s="16"/>
      <c r="I9" s="35"/>
      <c r="J9" s="31"/>
      <c r="K9" s="36"/>
      <c r="L9" s="31"/>
      <c r="M9" s="36"/>
      <c r="N9" s="31"/>
      <c r="O9" s="31"/>
      <c r="P9" s="31" t="s">
        <v>263</v>
      </c>
      <c r="Q9" s="96"/>
      <c r="R9" s="11">
        <f>[1]!FormDisp(K9)</f>
      </c>
    </row>
    <row r="10" spans="1:18" ht="15">
      <c r="A10" s="8">
        <f t="shared" si="1"/>
        <v>10</v>
      </c>
      <c r="B10" s="37" t="s">
        <v>85</v>
      </c>
      <c r="C10" s="18"/>
      <c r="D10" s="21">
        <v>5</v>
      </c>
      <c r="E10" s="16"/>
      <c r="F10" s="30"/>
      <c r="G10" s="38"/>
      <c r="H10" s="39"/>
      <c r="I10" s="33"/>
      <c r="J10" s="19"/>
      <c r="K10" s="16"/>
      <c r="L10" s="14"/>
      <c r="M10" s="14"/>
      <c r="N10" s="14"/>
      <c r="O10" s="14"/>
      <c r="P10" s="14" t="s">
        <v>263</v>
      </c>
      <c r="Q10" s="96"/>
      <c r="R10" s="11">
        <f>[1]!FormDisp(K10)</f>
      </c>
    </row>
    <row r="11" spans="1:18" ht="25.5">
      <c r="A11" s="8">
        <f t="shared" si="1"/>
        <v>11</v>
      </c>
      <c r="B11" s="20" t="s">
        <v>86</v>
      </c>
      <c r="C11" s="18"/>
      <c r="D11" s="21">
        <v>22</v>
      </c>
      <c r="E11" s="16"/>
      <c r="F11" s="16"/>
      <c r="G11" s="16"/>
      <c r="H11" s="16"/>
      <c r="I11" s="16"/>
      <c r="J11" s="16"/>
      <c r="K11" s="16"/>
      <c r="L11" s="14"/>
      <c r="M11" s="14"/>
      <c r="N11" s="14"/>
      <c r="O11" s="14"/>
      <c r="P11" s="14" t="s">
        <v>263</v>
      </c>
      <c r="Q11" s="96"/>
      <c r="R11" s="11">
        <f>[1]!FormDisp(K11)</f>
      </c>
    </row>
    <row r="12" spans="1:18" ht="15">
      <c r="A12" s="8">
        <f t="shared" si="1"/>
        <v>12</v>
      </c>
      <c r="B12" s="20" t="s">
        <v>87</v>
      </c>
      <c r="C12" s="18"/>
      <c r="D12" s="21">
        <v>24</v>
      </c>
      <c r="E12" s="40"/>
      <c r="F12" s="40"/>
      <c r="G12" s="40"/>
      <c r="H12" s="40"/>
      <c r="I12" s="40"/>
      <c r="J12" s="16"/>
      <c r="K12" s="31"/>
      <c r="L12" s="14"/>
      <c r="M12" s="121"/>
      <c r="N12" s="14"/>
      <c r="O12" s="14"/>
      <c r="P12" s="14" t="s">
        <v>263</v>
      </c>
      <c r="Q12" s="96"/>
      <c r="R12" s="11">
        <f>[1]!FormDisp(K12)</f>
      </c>
    </row>
    <row r="13" spans="1:18" ht="25.5">
      <c r="A13" s="8">
        <f t="shared" si="1"/>
        <v>13</v>
      </c>
      <c r="B13" s="20" t="s">
        <v>170</v>
      </c>
      <c r="C13" s="10"/>
      <c r="D13" s="21">
        <v>5</v>
      </c>
      <c r="E13" s="40"/>
      <c r="F13" s="40"/>
      <c r="G13" s="40"/>
      <c r="H13" s="40"/>
      <c r="I13" s="40"/>
      <c r="J13" s="16"/>
      <c r="K13" s="41"/>
      <c r="L13" s="14"/>
      <c r="M13" s="14"/>
      <c r="N13" s="14"/>
      <c r="O13" s="14"/>
      <c r="P13" s="14" t="s">
        <v>263</v>
      </c>
      <c r="Q13" s="96"/>
      <c r="R13" s="11">
        <f>[1]!FormDisp(K13)</f>
      </c>
    </row>
    <row r="14" spans="1:18" ht="15">
      <c r="A14" s="8">
        <f t="shared" si="1"/>
        <v>14</v>
      </c>
      <c r="B14" s="20" t="s">
        <v>164</v>
      </c>
      <c r="C14" s="10"/>
      <c r="D14" s="10"/>
      <c r="E14" s="40"/>
      <c r="F14" s="40"/>
      <c r="G14" s="40"/>
      <c r="H14" s="40"/>
      <c r="I14" s="21">
        <v>10</v>
      </c>
      <c r="J14" s="16"/>
      <c r="K14" s="41"/>
      <c r="L14" s="14"/>
      <c r="M14" s="14"/>
      <c r="N14" s="14"/>
      <c r="O14" s="14"/>
      <c r="P14" s="14" t="s">
        <v>263</v>
      </c>
      <c r="Q14" s="96"/>
      <c r="R14" s="11">
        <f>[1]!FormDisp(K14)</f>
      </c>
    </row>
    <row r="15" spans="1:18" ht="25.5">
      <c r="A15" s="8">
        <f t="shared" si="1"/>
        <v>15</v>
      </c>
      <c r="B15" s="20" t="s">
        <v>165</v>
      </c>
      <c r="C15" s="10"/>
      <c r="D15" s="10"/>
      <c r="E15" s="40"/>
      <c r="F15" s="40"/>
      <c r="G15" s="40"/>
      <c r="H15" s="40"/>
      <c r="I15" s="21">
        <v>1</v>
      </c>
      <c r="J15" s="16"/>
      <c r="K15" s="41"/>
      <c r="L15" s="14"/>
      <c r="M15" s="14"/>
      <c r="N15" s="14"/>
      <c r="O15" s="14"/>
      <c r="P15" s="14" t="s">
        <v>263</v>
      </c>
      <c r="Q15" s="96"/>
      <c r="R15" s="11">
        <f>[1]!FormDisp(K15)</f>
      </c>
    </row>
    <row r="16" spans="1:18" ht="25.5">
      <c r="A16" s="8">
        <f t="shared" si="1"/>
        <v>16</v>
      </c>
      <c r="B16" s="20" t="s">
        <v>179</v>
      </c>
      <c r="C16" s="10"/>
      <c r="D16" s="10"/>
      <c r="E16" s="40"/>
      <c r="F16" s="40"/>
      <c r="G16" s="40"/>
      <c r="H16" s="40"/>
      <c r="I16" s="42">
        <v>0.6</v>
      </c>
      <c r="J16" s="15" t="s">
        <v>412</v>
      </c>
      <c r="K16" s="41"/>
      <c r="L16" s="14"/>
      <c r="M16" s="14"/>
      <c r="N16" s="14"/>
      <c r="O16" s="14"/>
      <c r="P16" s="14"/>
      <c r="Q16" s="96"/>
      <c r="R16" s="11">
        <f>[1]!FormDisp(K16)</f>
      </c>
    </row>
    <row r="17" spans="1:18" ht="15">
      <c r="A17" s="8">
        <f t="shared" si="1"/>
        <v>17</v>
      </c>
      <c r="B17" s="10" t="s">
        <v>55</v>
      </c>
      <c r="C17" s="10"/>
      <c r="D17" s="21"/>
      <c r="E17" s="21">
        <v>51</v>
      </c>
      <c r="F17" s="21">
        <v>51.408</v>
      </c>
      <c r="G17" s="21">
        <v>52.281935999999995</v>
      </c>
      <c r="H17" s="21">
        <v>53.06616503999999</v>
      </c>
      <c r="I17" s="21">
        <v>54.18055450583998</v>
      </c>
      <c r="J17" s="16"/>
      <c r="K17" s="41"/>
      <c r="L17" s="14"/>
      <c r="M17" s="14"/>
      <c r="N17" s="14"/>
      <c r="O17" s="14"/>
      <c r="P17" s="14" t="s">
        <v>263</v>
      </c>
      <c r="Q17" s="96"/>
      <c r="R17" s="11">
        <f>[1]!FormDisp(K17)</f>
      </c>
    </row>
    <row r="18" spans="1:18" ht="15">
      <c r="A18" s="8">
        <f t="shared" si="1"/>
        <v>18</v>
      </c>
      <c r="B18" s="10" t="s">
        <v>93</v>
      </c>
      <c r="C18" s="10"/>
      <c r="D18" s="21">
        <v>7</v>
      </c>
      <c r="E18" s="21">
        <v>7.479360000000001</v>
      </c>
      <c r="F18" s="21">
        <v>7.9775227727999996</v>
      </c>
      <c r="G18" s="21">
        <v>8.500449390557039</v>
      </c>
      <c r="H18" s="21">
        <v>9.032577522405909</v>
      </c>
      <c r="I18" s="131">
        <v>9.514555859001486</v>
      </c>
      <c r="J18" s="16"/>
      <c r="K18" s="41"/>
      <c r="L18" s="14"/>
      <c r="M18" s="14"/>
      <c r="N18" s="14"/>
      <c r="O18" s="14"/>
      <c r="P18" s="14" t="s">
        <v>263</v>
      </c>
      <c r="Q18" s="96"/>
      <c r="R18" s="11">
        <f>[1]!FormDisp(K18)</f>
      </c>
    </row>
    <row r="19" spans="1:18" ht="15">
      <c r="A19" s="8">
        <f t="shared" si="1"/>
        <v>19</v>
      </c>
      <c r="B19" s="10" t="s">
        <v>168</v>
      </c>
      <c r="C19" s="10"/>
      <c r="D19" s="21"/>
      <c r="E19" s="21"/>
      <c r="F19" s="21"/>
      <c r="G19" s="21"/>
      <c r="H19" s="21"/>
      <c r="I19" s="131">
        <v>6.649357235669423</v>
      </c>
      <c r="J19" s="16"/>
      <c r="K19" s="41"/>
      <c r="L19" s="14"/>
      <c r="M19" s="14"/>
      <c r="N19" s="14"/>
      <c r="O19" s="14"/>
      <c r="P19" s="14" t="s">
        <v>263</v>
      </c>
      <c r="Q19" s="96"/>
      <c r="R19" s="11">
        <f>[1]!FormDisp(K19)</f>
      </c>
    </row>
    <row r="20" spans="1:18" ht="38.25">
      <c r="A20" s="8">
        <f t="shared" si="1"/>
        <v>20</v>
      </c>
      <c r="B20" s="20" t="s">
        <v>88</v>
      </c>
      <c r="C20" s="44"/>
      <c r="D20" s="14"/>
      <c r="E20" s="14"/>
      <c r="F20" s="14"/>
      <c r="G20" s="14"/>
      <c r="H20" s="14"/>
      <c r="I20" s="14"/>
      <c r="J20" s="14"/>
      <c r="K20" s="14"/>
      <c r="L20" s="14"/>
      <c r="M20" s="14"/>
      <c r="N20" s="14"/>
      <c r="O20" s="14"/>
      <c r="P20" s="14" t="s">
        <v>263</v>
      </c>
      <c r="Q20" s="96"/>
      <c r="R20" s="11">
        <f>[1]!FormDisp(K20)</f>
      </c>
    </row>
    <row r="21" spans="1:18" ht="15">
      <c r="A21" s="8">
        <f t="shared" si="1"/>
        <v>21</v>
      </c>
      <c r="B21" s="20" t="s">
        <v>34</v>
      </c>
      <c r="C21" s="18"/>
      <c r="D21" s="16"/>
      <c r="E21" s="29">
        <v>0.06</v>
      </c>
      <c r="F21" s="29">
        <v>0.055</v>
      </c>
      <c r="G21" s="29">
        <v>0.055</v>
      </c>
      <c r="H21" s="29">
        <v>0.05</v>
      </c>
      <c r="I21" s="45">
        <v>0.045</v>
      </c>
      <c r="J21" s="29">
        <v>0.04</v>
      </c>
      <c r="K21" s="29">
        <v>0.035</v>
      </c>
      <c r="L21" s="29">
        <v>0.03</v>
      </c>
      <c r="M21" s="29">
        <v>0.03</v>
      </c>
      <c r="N21" s="29">
        <v>0.03</v>
      </c>
      <c r="O21" s="29"/>
      <c r="P21" s="29" t="s">
        <v>264</v>
      </c>
      <c r="Q21" s="96"/>
      <c r="R21" s="11" t="str">
        <f>[1]!FormDisp(K21)</f>
        <v>0.035</v>
      </c>
    </row>
    <row r="22" spans="1:18" ht="25.5">
      <c r="A22" s="8">
        <f t="shared" si="1"/>
        <v>22</v>
      </c>
      <c r="B22" s="20" t="s">
        <v>35</v>
      </c>
      <c r="C22" s="18"/>
      <c r="D22" s="16"/>
      <c r="E22" s="29">
        <v>0.008</v>
      </c>
      <c r="F22" s="29">
        <v>0.011</v>
      </c>
      <c r="G22" s="29">
        <v>0.01</v>
      </c>
      <c r="H22" s="29">
        <v>0.012</v>
      </c>
      <c r="I22" s="45">
        <v>0.008</v>
      </c>
      <c r="J22" s="46">
        <v>0.010249999999999981</v>
      </c>
      <c r="K22" s="53">
        <f aca="true" t="shared" si="2" ref="K22:N25">J22</f>
        <v>0.010249999999999981</v>
      </c>
      <c r="L22" s="53">
        <f t="shared" si="2"/>
        <v>0.010249999999999981</v>
      </c>
      <c r="M22" s="53">
        <f t="shared" si="2"/>
        <v>0.010249999999999981</v>
      </c>
      <c r="N22" s="53">
        <f t="shared" si="2"/>
        <v>0.010249999999999981</v>
      </c>
      <c r="O22" s="53"/>
      <c r="P22" s="53" t="s">
        <v>265</v>
      </c>
      <c r="Q22" s="95"/>
      <c r="R22" s="11" t="str">
        <f>[1]!FormDisp(K22)</f>
        <v>=J22</v>
      </c>
    </row>
    <row r="23" spans="1:18" ht="25.5">
      <c r="A23" s="8">
        <f t="shared" si="1"/>
        <v>23</v>
      </c>
      <c r="B23" s="20" t="s">
        <v>36</v>
      </c>
      <c r="C23" s="18"/>
      <c r="D23" s="16"/>
      <c r="E23" s="29">
        <v>0.005</v>
      </c>
      <c r="F23" s="29">
        <v>0.006</v>
      </c>
      <c r="G23" s="29">
        <v>0.007</v>
      </c>
      <c r="H23" s="29">
        <v>0.005</v>
      </c>
      <c r="I23" s="45">
        <v>0.004</v>
      </c>
      <c r="J23" s="46">
        <v>0.005499999999999949</v>
      </c>
      <c r="K23" s="53">
        <f t="shared" si="2"/>
        <v>0.005499999999999949</v>
      </c>
      <c r="L23" s="53">
        <f t="shared" si="2"/>
        <v>0.005499999999999949</v>
      </c>
      <c r="M23" s="53">
        <f t="shared" si="2"/>
        <v>0.005499999999999949</v>
      </c>
      <c r="N23" s="53">
        <f t="shared" si="2"/>
        <v>0.005499999999999949</v>
      </c>
      <c r="O23" s="53"/>
      <c r="P23" s="53" t="s">
        <v>266</v>
      </c>
      <c r="Q23" s="95"/>
      <c r="R23" s="11" t="str">
        <f>[1]!FormDisp(K23)</f>
        <v>=J23</v>
      </c>
    </row>
    <row r="24" spans="1:18" ht="25.5">
      <c r="A24" s="8">
        <f t="shared" si="1"/>
        <v>24</v>
      </c>
      <c r="B24" s="20" t="s">
        <v>37</v>
      </c>
      <c r="C24" s="18"/>
      <c r="D24" s="19"/>
      <c r="E24" s="29">
        <v>0.005</v>
      </c>
      <c r="F24" s="29">
        <v>0.01</v>
      </c>
      <c r="G24" s="29">
        <v>0.004</v>
      </c>
      <c r="H24" s="29">
        <v>0.008</v>
      </c>
      <c r="I24" s="45">
        <v>0.012</v>
      </c>
      <c r="J24" s="46">
        <v>0.008500000000000008</v>
      </c>
      <c r="K24" s="53">
        <f t="shared" si="2"/>
        <v>0.008500000000000008</v>
      </c>
      <c r="L24" s="53">
        <f t="shared" si="2"/>
        <v>0.008500000000000008</v>
      </c>
      <c r="M24" s="53">
        <f t="shared" si="2"/>
        <v>0.008500000000000008</v>
      </c>
      <c r="N24" s="53">
        <f t="shared" si="2"/>
        <v>0.008500000000000008</v>
      </c>
      <c r="O24" s="53"/>
      <c r="P24" s="53" t="s">
        <v>267</v>
      </c>
      <c r="Q24" s="95"/>
      <c r="R24" s="11" t="str">
        <f>[1]!FormDisp(K24)</f>
        <v>=J24</v>
      </c>
    </row>
    <row r="25" spans="1:18" ht="38.25">
      <c r="A25" s="8">
        <f t="shared" si="1"/>
        <v>25</v>
      </c>
      <c r="B25" s="20" t="s">
        <v>136</v>
      </c>
      <c r="C25" s="18"/>
      <c r="D25" s="16"/>
      <c r="E25" s="29">
        <v>0.015</v>
      </c>
      <c r="F25" s="29">
        <v>0.02</v>
      </c>
      <c r="G25" s="29">
        <v>0.01</v>
      </c>
      <c r="H25" s="29">
        <v>0.011</v>
      </c>
      <c r="I25" s="45">
        <v>0.008</v>
      </c>
      <c r="J25" s="46">
        <v>0.01912025499322023</v>
      </c>
      <c r="K25" s="53">
        <f t="shared" si="2"/>
        <v>0.01912025499322023</v>
      </c>
      <c r="L25" s="53">
        <f t="shared" si="2"/>
        <v>0.01912025499322023</v>
      </c>
      <c r="M25" s="53">
        <f t="shared" si="2"/>
        <v>0.01912025499322023</v>
      </c>
      <c r="N25" s="53">
        <f t="shared" si="2"/>
        <v>0.01912025499322023</v>
      </c>
      <c r="O25" s="53"/>
      <c r="P25" s="53" t="s">
        <v>268</v>
      </c>
      <c r="Q25" s="95"/>
      <c r="R25" s="11" t="str">
        <f>[1]!FormDisp(K25)</f>
        <v>=J25</v>
      </c>
    </row>
    <row r="26" spans="1:18" ht="25.5">
      <c r="A26" s="8">
        <f t="shared" si="1"/>
        <v>26</v>
      </c>
      <c r="B26" s="20" t="s">
        <v>38</v>
      </c>
      <c r="C26" s="47"/>
      <c r="D26" s="48"/>
      <c r="E26" s="29">
        <v>0.002</v>
      </c>
      <c r="F26" s="29">
        <v>0.003</v>
      </c>
      <c r="G26" s="29">
        <v>0.004</v>
      </c>
      <c r="H26" s="29">
        <v>0.001</v>
      </c>
      <c r="I26" s="45">
        <v>0.005</v>
      </c>
      <c r="J26" s="29">
        <v>0.002</v>
      </c>
      <c r="K26" s="29">
        <v>0.002</v>
      </c>
      <c r="L26" s="29">
        <v>0.002</v>
      </c>
      <c r="M26" s="29">
        <v>0.002</v>
      </c>
      <c r="N26" s="29">
        <v>0.002</v>
      </c>
      <c r="O26" s="29"/>
      <c r="P26" s="29"/>
      <c r="Q26" s="96"/>
      <c r="R26" s="11"/>
    </row>
    <row r="27" spans="1:18" ht="25.5">
      <c r="A27" s="8">
        <f t="shared" si="1"/>
        <v>27</v>
      </c>
      <c r="B27" s="20" t="s">
        <v>39</v>
      </c>
      <c r="C27" s="18"/>
      <c r="D27" s="36">
        <v>0.012199999999999999</v>
      </c>
      <c r="E27" s="29">
        <v>0</v>
      </c>
      <c r="F27" s="29">
        <v>0.008</v>
      </c>
      <c r="G27" s="29">
        <v>0.017</v>
      </c>
      <c r="H27" s="29">
        <v>0.015</v>
      </c>
      <c r="I27" s="45">
        <v>0.021</v>
      </c>
      <c r="J27" s="29">
        <v>0.03</v>
      </c>
      <c r="K27" s="29">
        <v>0.03</v>
      </c>
      <c r="L27" s="29">
        <v>0.03</v>
      </c>
      <c r="M27" s="29">
        <v>0.04</v>
      </c>
      <c r="N27" s="29">
        <v>0.04</v>
      </c>
      <c r="O27" s="29"/>
      <c r="P27" s="29"/>
      <c r="Q27" s="96"/>
      <c r="R27" s="11"/>
    </row>
    <row r="28" spans="1:18" ht="15">
      <c r="A28" s="8">
        <f t="shared" si="1"/>
        <v>28</v>
      </c>
      <c r="B28" s="20" t="s">
        <v>40</v>
      </c>
      <c r="C28" s="18"/>
      <c r="D28" s="16"/>
      <c r="E28" s="29">
        <v>0.03</v>
      </c>
      <c r="F28" s="29">
        <v>0.03</v>
      </c>
      <c r="G28" s="29">
        <v>0.03</v>
      </c>
      <c r="H28" s="29">
        <v>0.03</v>
      </c>
      <c r="I28" s="45">
        <v>0.03</v>
      </c>
      <c r="J28" s="46">
        <v>0.03</v>
      </c>
      <c r="K28" s="53">
        <f aca="true" t="shared" si="3" ref="K28:N30">J28</f>
        <v>0.03</v>
      </c>
      <c r="L28" s="53">
        <f t="shared" si="3"/>
        <v>0.03</v>
      </c>
      <c r="M28" s="53">
        <f t="shared" si="3"/>
        <v>0.03</v>
      </c>
      <c r="N28" s="53">
        <f t="shared" si="3"/>
        <v>0.03</v>
      </c>
      <c r="O28" s="53"/>
      <c r="P28" s="53" t="s">
        <v>269</v>
      </c>
      <c r="Q28" s="95"/>
      <c r="R28" s="11" t="str">
        <f>[1]!FormDisp(K28)</f>
        <v>=J28</v>
      </c>
    </row>
    <row r="29" spans="1:18" ht="25.5">
      <c r="A29" s="8">
        <f t="shared" si="1"/>
        <v>29</v>
      </c>
      <c r="B29" s="20" t="s">
        <v>41</v>
      </c>
      <c r="C29" s="18"/>
      <c r="D29" s="16"/>
      <c r="E29" s="49">
        <v>0.05</v>
      </c>
      <c r="F29" s="49">
        <v>0.0492</v>
      </c>
      <c r="G29" s="49">
        <v>0.053</v>
      </c>
      <c r="H29" s="49">
        <v>0.052</v>
      </c>
      <c r="I29" s="50">
        <v>0.049</v>
      </c>
      <c r="J29" s="46">
        <v>0.0508</v>
      </c>
      <c r="K29" s="53">
        <f t="shared" si="3"/>
        <v>0.0508</v>
      </c>
      <c r="L29" s="53">
        <f t="shared" si="3"/>
        <v>0.0508</v>
      </c>
      <c r="M29" s="53">
        <f t="shared" si="3"/>
        <v>0.0508</v>
      </c>
      <c r="N29" s="53">
        <f t="shared" si="3"/>
        <v>0.0508</v>
      </c>
      <c r="O29" s="53"/>
      <c r="P29" s="53" t="s">
        <v>270</v>
      </c>
      <c r="Q29" s="95"/>
      <c r="R29" s="11" t="str">
        <f>[1]!FormDisp(K29)</f>
        <v>=J29</v>
      </c>
    </row>
    <row r="30" spans="1:18" ht="15">
      <c r="A30" s="8">
        <f t="shared" si="1"/>
        <v>30</v>
      </c>
      <c r="B30" s="20" t="s">
        <v>42</v>
      </c>
      <c r="C30" s="44"/>
      <c r="D30" s="14"/>
      <c r="E30" s="49">
        <v>-0.004060000000000008</v>
      </c>
      <c r="F30" s="49">
        <v>-0.004332500000000003</v>
      </c>
      <c r="G30" s="49">
        <v>-0.004860000000000003</v>
      </c>
      <c r="H30" s="49">
        <v>-0.003025</v>
      </c>
      <c r="I30" s="50">
        <v>-0.0032949999999999924</v>
      </c>
      <c r="J30" s="34">
        <v>-0.0039425000000000016</v>
      </c>
      <c r="K30" s="53">
        <f t="shared" si="3"/>
        <v>-0.0039425000000000016</v>
      </c>
      <c r="L30" s="53">
        <f t="shared" si="3"/>
        <v>-0.0039425000000000016</v>
      </c>
      <c r="M30" s="53">
        <f t="shared" si="3"/>
        <v>-0.0039425000000000016</v>
      </c>
      <c r="N30" s="53">
        <f t="shared" si="3"/>
        <v>-0.0039425000000000016</v>
      </c>
      <c r="O30" s="53"/>
      <c r="P30" s="53" t="s">
        <v>271</v>
      </c>
      <c r="Q30" s="95"/>
      <c r="R30" s="11" t="str">
        <f>[1]!FormDisp(K30)</f>
        <v>=J30</v>
      </c>
    </row>
    <row r="31" spans="1:18" ht="15">
      <c r="A31" s="8">
        <f t="shared" si="1"/>
        <v>31</v>
      </c>
      <c r="B31" s="20" t="s">
        <v>43</v>
      </c>
      <c r="C31" s="18"/>
      <c r="D31" s="16"/>
      <c r="E31" s="49">
        <v>0.0918000000000001</v>
      </c>
      <c r="F31" s="49">
        <v>0.0866499999999999</v>
      </c>
      <c r="G31" s="49">
        <v>0.0866499999999999</v>
      </c>
      <c r="H31" s="49">
        <v>0.08150000000000013</v>
      </c>
      <c r="I31" s="50">
        <v>0.07634999999999992</v>
      </c>
      <c r="J31" s="10"/>
      <c r="K31" s="10"/>
      <c r="L31" s="10"/>
      <c r="M31" s="10"/>
      <c r="N31" s="10"/>
      <c r="O31" s="10"/>
      <c r="P31" s="10" t="s">
        <v>263</v>
      </c>
      <c r="Q31" s="96"/>
      <c r="R31" s="11">
        <f>[1]!FormDisp(K31)</f>
      </c>
    </row>
    <row r="32" spans="1:18" ht="15">
      <c r="A32" s="8">
        <f t="shared" si="1"/>
        <v>32</v>
      </c>
      <c r="B32" s="17" t="s">
        <v>44</v>
      </c>
      <c r="C32" s="9" t="s">
        <v>1</v>
      </c>
      <c r="D32" s="9">
        <v>0</v>
      </c>
      <c r="E32" s="9">
        <v>1</v>
      </c>
      <c r="F32" s="9">
        <v>2</v>
      </c>
      <c r="G32" s="9">
        <v>3</v>
      </c>
      <c r="H32" s="9">
        <v>4</v>
      </c>
      <c r="I32" s="10">
        <v>5</v>
      </c>
      <c r="J32" s="9">
        <v>6</v>
      </c>
      <c r="K32" s="9">
        <v>7</v>
      </c>
      <c r="L32" s="9">
        <v>8</v>
      </c>
      <c r="M32" s="9">
        <v>9</v>
      </c>
      <c r="N32" s="9">
        <v>10</v>
      </c>
      <c r="O32" s="9"/>
      <c r="P32" s="9" t="s">
        <v>272</v>
      </c>
      <c r="Q32" s="96"/>
      <c r="R32" s="11" t="str">
        <f>[1]!FormDisp(K32)</f>
        <v>7</v>
      </c>
    </row>
    <row r="33" spans="1:18" ht="25.5">
      <c r="A33" s="8">
        <f t="shared" si="1"/>
        <v>33</v>
      </c>
      <c r="B33" s="20" t="s">
        <v>45</v>
      </c>
      <c r="C33" s="18"/>
      <c r="D33" s="16"/>
      <c r="E33" s="29">
        <v>0.03</v>
      </c>
      <c r="F33" s="29">
        <v>0.027</v>
      </c>
      <c r="G33" s="29">
        <v>0.031</v>
      </c>
      <c r="H33" s="29">
        <v>0.032</v>
      </c>
      <c r="I33" s="50">
        <v>0.029</v>
      </c>
      <c r="J33" s="10"/>
      <c r="K33" s="10"/>
      <c r="L33" s="10"/>
      <c r="M33" s="10"/>
      <c r="N33" s="10"/>
      <c r="O33" s="10"/>
      <c r="P33" s="10" t="s">
        <v>263</v>
      </c>
      <c r="Q33" s="96"/>
      <c r="R33" s="11">
        <f>[1]!FormDisp(K33)</f>
      </c>
    </row>
    <row r="34" spans="1:18" ht="25.5">
      <c r="A34" s="8">
        <f t="shared" si="1"/>
        <v>34</v>
      </c>
      <c r="B34" s="20" t="s">
        <v>219</v>
      </c>
      <c r="C34" s="18"/>
      <c r="D34" s="16"/>
      <c r="E34" s="29">
        <v>0.0833333333333333</v>
      </c>
      <c r="F34" s="29">
        <v>0.08</v>
      </c>
      <c r="G34" s="29">
        <v>0.09</v>
      </c>
      <c r="H34" s="29">
        <v>0.085</v>
      </c>
      <c r="I34" s="50">
        <v>0.084</v>
      </c>
      <c r="J34" s="46">
        <v>0.08485262390111102</v>
      </c>
      <c r="K34" s="97">
        <f aca="true" t="shared" si="4" ref="K34:N38">J34</f>
        <v>0.08485262390111102</v>
      </c>
      <c r="L34" s="97">
        <f t="shared" si="4"/>
        <v>0.08485262390111102</v>
      </c>
      <c r="M34" s="97">
        <f t="shared" si="4"/>
        <v>0.08485262390111102</v>
      </c>
      <c r="N34" s="97">
        <f t="shared" si="4"/>
        <v>0.08485262390111102</v>
      </c>
      <c r="O34" s="97"/>
      <c r="P34" s="97" t="s">
        <v>273</v>
      </c>
      <c r="Q34" s="95"/>
      <c r="R34" s="11" t="str">
        <f>[1]!FormDisp(K34)</f>
        <v>=J34</v>
      </c>
    </row>
    <row r="35" spans="1:18" ht="25.5">
      <c r="A35" s="8">
        <f t="shared" si="1"/>
        <v>35</v>
      </c>
      <c r="B35" s="20" t="s">
        <v>46</v>
      </c>
      <c r="C35" s="18"/>
      <c r="D35" s="16"/>
      <c r="E35" s="29">
        <v>0.06</v>
      </c>
      <c r="F35" s="29">
        <v>0.06</v>
      </c>
      <c r="G35" s="29">
        <v>0.04</v>
      </c>
      <c r="H35" s="29">
        <v>0.07</v>
      </c>
      <c r="I35" s="50">
        <v>0.03</v>
      </c>
      <c r="J35" s="46">
        <v>0.052000000000000005</v>
      </c>
      <c r="K35" s="40">
        <f t="shared" si="4"/>
        <v>0.052000000000000005</v>
      </c>
      <c r="L35" s="40">
        <f t="shared" si="4"/>
        <v>0.052000000000000005</v>
      </c>
      <c r="M35" s="40">
        <f t="shared" si="4"/>
        <v>0.052000000000000005</v>
      </c>
      <c r="N35" s="40">
        <f t="shared" si="4"/>
        <v>0.052000000000000005</v>
      </c>
      <c r="O35" s="40"/>
      <c r="P35" s="40" t="s">
        <v>274</v>
      </c>
      <c r="Q35" s="95"/>
      <c r="R35" s="11" t="str">
        <f>[1]!FormDisp(K35)</f>
        <v>=J35</v>
      </c>
    </row>
    <row r="36" spans="1:18" ht="25.5">
      <c r="A36" s="8">
        <f t="shared" si="1"/>
        <v>36</v>
      </c>
      <c r="B36" s="20" t="s">
        <v>47</v>
      </c>
      <c r="C36" s="18"/>
      <c r="D36" s="16"/>
      <c r="E36" s="29">
        <v>0.1</v>
      </c>
      <c r="F36" s="29">
        <v>0.11</v>
      </c>
      <c r="G36" s="29">
        <v>0.12</v>
      </c>
      <c r="H36" s="29">
        <v>0.07</v>
      </c>
      <c r="I36" s="50">
        <v>0.08</v>
      </c>
      <c r="J36" s="46">
        <v>0.09599999999999996</v>
      </c>
      <c r="K36" s="98">
        <f t="shared" si="4"/>
        <v>0.09599999999999996</v>
      </c>
      <c r="L36" s="98">
        <f t="shared" si="4"/>
        <v>0.09599999999999996</v>
      </c>
      <c r="M36" s="98">
        <f t="shared" si="4"/>
        <v>0.09599999999999996</v>
      </c>
      <c r="N36" s="98">
        <f t="shared" si="4"/>
        <v>0.09599999999999996</v>
      </c>
      <c r="O36" s="98"/>
      <c r="P36" s="98" t="s">
        <v>275</v>
      </c>
      <c r="Q36" s="95"/>
      <c r="R36" s="11" t="str">
        <f>[1]!FormDisp(K36)</f>
        <v>=J36</v>
      </c>
    </row>
    <row r="37" spans="1:18" ht="15">
      <c r="A37" s="8">
        <f t="shared" si="1"/>
        <v>37</v>
      </c>
      <c r="B37" s="20" t="s">
        <v>48</v>
      </c>
      <c r="C37" s="18"/>
      <c r="D37" s="16"/>
      <c r="E37" s="29">
        <v>0.72</v>
      </c>
      <c r="F37" s="29">
        <v>0.73</v>
      </c>
      <c r="G37" s="29">
        <v>0.77</v>
      </c>
      <c r="H37" s="29">
        <v>0.65</v>
      </c>
      <c r="I37" s="50">
        <v>0.65</v>
      </c>
      <c r="J37" s="46">
        <v>0.7174999999999999</v>
      </c>
      <c r="K37" s="98">
        <f t="shared" si="4"/>
        <v>0.7174999999999999</v>
      </c>
      <c r="L37" s="98">
        <f t="shared" si="4"/>
        <v>0.7174999999999999</v>
      </c>
      <c r="M37" s="98">
        <f t="shared" si="4"/>
        <v>0.7174999999999999</v>
      </c>
      <c r="N37" s="98">
        <f t="shared" si="4"/>
        <v>0.7174999999999999</v>
      </c>
      <c r="O37" s="98"/>
      <c r="P37" s="98" t="s">
        <v>276</v>
      </c>
      <c r="Q37" s="95"/>
      <c r="R37" s="11" t="str">
        <f>[1]!FormDisp(K37)</f>
        <v>=J37</v>
      </c>
    </row>
    <row r="38" spans="1:18" ht="15">
      <c r="A38" s="8">
        <f t="shared" si="1"/>
        <v>38</v>
      </c>
      <c r="B38" s="20" t="s">
        <v>49</v>
      </c>
      <c r="C38" s="18"/>
      <c r="D38" s="16"/>
      <c r="E38" s="51">
        <v>10</v>
      </c>
      <c r="F38" s="51">
        <v>11</v>
      </c>
      <c r="G38" s="51">
        <v>12</v>
      </c>
      <c r="H38" s="51">
        <v>13</v>
      </c>
      <c r="I38" s="50">
        <v>14</v>
      </c>
      <c r="J38" s="46">
        <v>0.026863800838990197</v>
      </c>
      <c r="K38" s="99">
        <f t="shared" si="4"/>
        <v>0.026863800838990197</v>
      </c>
      <c r="L38" s="98">
        <f t="shared" si="4"/>
        <v>0.026863800838990197</v>
      </c>
      <c r="M38" s="98">
        <f t="shared" si="4"/>
        <v>0.026863800838990197</v>
      </c>
      <c r="N38" s="98">
        <f t="shared" si="4"/>
        <v>0.026863800838990197</v>
      </c>
      <c r="O38" s="98"/>
      <c r="P38" s="98" t="s">
        <v>277</v>
      </c>
      <c r="Q38" s="95"/>
      <c r="R38" s="11" t="str">
        <f>[1]!FormDisp(K38)</f>
        <v>=J38</v>
      </c>
    </row>
    <row r="39" spans="1:18" ht="15">
      <c r="A39" s="8">
        <f t="shared" si="1"/>
        <v>39</v>
      </c>
      <c r="B39" s="50" t="s">
        <v>50</v>
      </c>
      <c r="C39" s="18"/>
      <c r="D39" s="21">
        <v>13</v>
      </c>
      <c r="E39" s="49"/>
      <c r="F39" s="49"/>
      <c r="G39" s="49"/>
      <c r="H39" s="49"/>
      <c r="I39" s="50"/>
      <c r="J39" s="36"/>
      <c r="K39" s="36"/>
      <c r="L39" s="36"/>
      <c r="M39" s="36"/>
      <c r="N39" s="36"/>
      <c r="O39" s="36"/>
      <c r="P39" s="36"/>
      <c r="Q39" s="96"/>
      <c r="R39" s="10"/>
    </row>
    <row r="40" spans="1:18" ht="25.5">
      <c r="A40" s="8">
        <f t="shared" si="1"/>
        <v>40</v>
      </c>
      <c r="B40" s="20" t="s">
        <v>166</v>
      </c>
      <c r="C40" s="18"/>
      <c r="D40" s="21"/>
      <c r="E40" s="49"/>
      <c r="F40" s="49"/>
      <c r="G40" s="49"/>
      <c r="H40" s="49"/>
      <c r="I40" s="21">
        <v>59.133201755031834</v>
      </c>
      <c r="J40" s="36"/>
      <c r="K40" s="36"/>
      <c r="L40" s="36"/>
      <c r="M40" s="36"/>
      <c r="N40" s="36"/>
      <c r="O40" s="36"/>
      <c r="P40" s="36"/>
      <c r="Q40" s="96"/>
      <c r="R40" s="10"/>
    </row>
    <row r="41" spans="1:18" ht="15">
      <c r="A41" s="8">
        <f t="shared" si="1"/>
        <v>41</v>
      </c>
      <c r="B41" s="20" t="s">
        <v>51</v>
      </c>
      <c r="C41" s="18"/>
      <c r="D41" s="14"/>
      <c r="E41" s="49">
        <v>0.04</v>
      </c>
      <c r="F41" s="52">
        <v>0.04</v>
      </c>
      <c r="G41" s="52">
        <v>0.04</v>
      </c>
      <c r="H41" s="52">
        <v>0.04</v>
      </c>
      <c r="I41" s="50">
        <v>0.04</v>
      </c>
      <c r="J41" s="10"/>
      <c r="K41" s="52"/>
      <c r="L41" s="52"/>
      <c r="M41" s="52"/>
      <c r="N41" s="52"/>
      <c r="O41" s="52"/>
      <c r="P41" s="52"/>
      <c r="Q41" s="96"/>
      <c r="R41" s="10"/>
    </row>
    <row r="42" spans="1:18" ht="15">
      <c r="A42" s="8">
        <f t="shared" si="1"/>
        <v>42</v>
      </c>
      <c r="B42" s="20" t="s">
        <v>52</v>
      </c>
      <c r="C42" s="18"/>
      <c r="D42" s="10"/>
      <c r="E42" s="14"/>
      <c r="F42" s="14"/>
      <c r="G42" s="14"/>
      <c r="H42" s="14"/>
      <c r="I42" s="14"/>
      <c r="J42" s="10"/>
      <c r="K42" s="14"/>
      <c r="L42" s="14"/>
      <c r="M42" s="14"/>
      <c r="N42" s="14"/>
      <c r="O42" s="14"/>
      <c r="P42" s="14"/>
      <c r="Q42" s="96"/>
      <c r="R42" s="10"/>
    </row>
    <row r="43" spans="1:18" ht="15">
      <c r="A43" s="8">
        <f t="shared" si="1"/>
        <v>43</v>
      </c>
      <c r="B43" s="20" t="s">
        <v>53</v>
      </c>
      <c r="C43" s="18"/>
      <c r="D43" s="21">
        <v>7</v>
      </c>
      <c r="E43" s="16"/>
      <c r="F43" s="16"/>
      <c r="G43" s="16"/>
      <c r="H43" s="16"/>
      <c r="I43" s="16"/>
      <c r="J43" s="16"/>
      <c r="K43" s="16"/>
      <c r="L43" s="14"/>
      <c r="M43" s="14"/>
      <c r="N43" s="14"/>
      <c r="O43" s="14"/>
      <c r="P43" s="14"/>
      <c r="Q43" s="96"/>
      <c r="R43" s="10"/>
    </row>
    <row r="44" spans="1:18" ht="25.5">
      <c r="A44" s="8">
        <f t="shared" si="1"/>
        <v>44</v>
      </c>
      <c r="B44" s="20" t="s">
        <v>54</v>
      </c>
      <c r="C44" s="18"/>
      <c r="D44" s="21">
        <v>51</v>
      </c>
      <c r="E44" s="16"/>
      <c r="F44" s="16"/>
      <c r="G44" s="16"/>
      <c r="H44" s="16"/>
      <c r="I44" s="16"/>
      <c r="J44" s="16"/>
      <c r="K44" s="16"/>
      <c r="L44" s="14"/>
      <c r="M44" s="14"/>
      <c r="N44" s="14"/>
      <c r="O44" s="14"/>
      <c r="P44" s="14"/>
      <c r="Q44" s="96"/>
      <c r="R44" s="10"/>
    </row>
    <row r="45" spans="1:18" ht="38.25">
      <c r="A45" s="8">
        <f t="shared" si="1"/>
        <v>45</v>
      </c>
      <c r="B45" s="20" t="s">
        <v>89</v>
      </c>
      <c r="C45" s="10"/>
      <c r="D45" s="10"/>
      <c r="E45" s="42">
        <v>0</v>
      </c>
      <c r="F45" s="42">
        <v>0</v>
      </c>
      <c r="G45" s="42">
        <v>0</v>
      </c>
      <c r="H45" s="42">
        <v>0</v>
      </c>
      <c r="I45" s="50">
        <v>0</v>
      </c>
      <c r="J45" s="42">
        <v>0</v>
      </c>
      <c r="K45" s="42">
        <v>0</v>
      </c>
      <c r="L45" s="42">
        <v>0</v>
      </c>
      <c r="M45" s="42">
        <v>0</v>
      </c>
      <c r="N45" s="42">
        <v>0</v>
      </c>
      <c r="O45" s="42"/>
      <c r="P45" s="42"/>
      <c r="Q45" s="96"/>
      <c r="R45" s="10"/>
    </row>
    <row r="46" spans="1:18" ht="25.5">
      <c r="A46" s="8">
        <f t="shared" si="1"/>
        <v>46</v>
      </c>
      <c r="B46" s="17" t="s">
        <v>90</v>
      </c>
      <c r="C46" s="9" t="s">
        <v>1</v>
      </c>
      <c r="D46" s="9">
        <v>0</v>
      </c>
      <c r="E46" s="9">
        <v>1</v>
      </c>
      <c r="F46" s="9">
        <v>2</v>
      </c>
      <c r="G46" s="9">
        <v>3</v>
      </c>
      <c r="H46" s="9">
        <v>4</v>
      </c>
      <c r="I46" s="10">
        <v>5</v>
      </c>
      <c r="J46" s="9">
        <v>6</v>
      </c>
      <c r="K46" s="9">
        <v>7</v>
      </c>
      <c r="L46" s="9">
        <v>8</v>
      </c>
      <c r="M46" s="9">
        <v>9</v>
      </c>
      <c r="N46" s="9">
        <v>10</v>
      </c>
      <c r="O46" s="9"/>
      <c r="P46" s="9"/>
      <c r="Q46" s="96"/>
      <c r="R46" s="10"/>
    </row>
    <row r="47" spans="1:18" ht="25.5">
      <c r="A47" s="8">
        <f t="shared" si="1"/>
        <v>47</v>
      </c>
      <c r="B47" s="20" t="s">
        <v>201</v>
      </c>
      <c r="C47" s="18"/>
      <c r="D47" s="18"/>
      <c r="E47" s="18">
        <v>0.0684800000000001</v>
      </c>
      <c r="F47" s="18">
        <v>0.0666049999999998</v>
      </c>
      <c r="G47" s="18">
        <v>0.06555</v>
      </c>
      <c r="H47" s="18">
        <v>0.06259999999999999</v>
      </c>
      <c r="I47" s="110">
        <v>0.05335999999999985</v>
      </c>
      <c r="J47" s="53">
        <f aca="true" t="shared" si="5" ref="J47:N51">(1+J$21)*(1+J22)-1</f>
        <v>0.05066000000000015</v>
      </c>
      <c r="K47" s="53">
        <f t="shared" si="5"/>
        <v>0.045608749999999976</v>
      </c>
      <c r="L47" s="53">
        <f t="shared" si="5"/>
        <v>0.040557500000000024</v>
      </c>
      <c r="M47" s="53">
        <f t="shared" si="5"/>
        <v>0.040557500000000024</v>
      </c>
      <c r="N47" s="53">
        <f t="shared" si="5"/>
        <v>0.040557500000000024</v>
      </c>
      <c r="O47" s="53" t="s">
        <v>278</v>
      </c>
      <c r="P47" s="53"/>
      <c r="Q47" s="11" t="str">
        <f>[1]!FormDisp(J47)</f>
        <v>=(1+J$21)*(1+J22)-1</v>
      </c>
      <c r="R47" s="11"/>
    </row>
    <row r="48" spans="1:18" ht="25.5">
      <c r="A48" s="8">
        <f t="shared" si="1"/>
        <v>48</v>
      </c>
      <c r="B48" s="20" t="s">
        <v>202</v>
      </c>
      <c r="C48" s="18"/>
      <c r="D48" s="18"/>
      <c r="E48" s="18">
        <v>0.06529999999999991</v>
      </c>
      <c r="F48" s="18">
        <v>0.061329999999999885</v>
      </c>
      <c r="G48" s="18">
        <v>0.06238499999999991</v>
      </c>
      <c r="H48" s="18">
        <v>0.05525000000000002</v>
      </c>
      <c r="I48" s="110">
        <v>0.04918</v>
      </c>
      <c r="J48" s="53">
        <f t="shared" si="5"/>
        <v>0.045720000000000205</v>
      </c>
      <c r="K48" s="53">
        <f t="shared" si="5"/>
        <v>0.04069250000000002</v>
      </c>
      <c r="L48" s="53">
        <f t="shared" si="5"/>
        <v>0.03566500000000006</v>
      </c>
      <c r="M48" s="53">
        <f t="shared" si="5"/>
        <v>0.03566500000000006</v>
      </c>
      <c r="N48" s="53">
        <f t="shared" si="5"/>
        <v>0.03566500000000006</v>
      </c>
      <c r="O48" s="53" t="s">
        <v>279</v>
      </c>
      <c r="P48" s="53"/>
      <c r="Q48" s="11" t="str">
        <f>[1]!FormDisp(J48)</f>
        <v>=(1+J$21)*(1+J23)-1</v>
      </c>
      <c r="R48" s="10"/>
    </row>
    <row r="49" spans="1:18" ht="25.5">
      <c r="A49" s="8">
        <f t="shared" si="1"/>
        <v>49</v>
      </c>
      <c r="B49" s="20" t="s">
        <v>203</v>
      </c>
      <c r="C49" s="18"/>
      <c r="D49" s="18"/>
      <c r="E49" s="18">
        <v>0.06529999999999991</v>
      </c>
      <c r="F49" s="18">
        <v>0.06555</v>
      </c>
      <c r="G49" s="18">
        <v>0.05922000000000005</v>
      </c>
      <c r="H49" s="18">
        <v>0.05840000000000001</v>
      </c>
      <c r="I49" s="110">
        <v>0.057539999999999925</v>
      </c>
      <c r="J49" s="53">
        <f t="shared" si="5"/>
        <v>0.048839999999999995</v>
      </c>
      <c r="K49" s="53">
        <f t="shared" si="5"/>
        <v>0.043797499999999934</v>
      </c>
      <c r="L49" s="53">
        <f t="shared" si="5"/>
        <v>0.03875499999999987</v>
      </c>
      <c r="M49" s="53">
        <f t="shared" si="5"/>
        <v>0.03875499999999987</v>
      </c>
      <c r="N49" s="53">
        <f t="shared" si="5"/>
        <v>0.03875499999999987</v>
      </c>
      <c r="O49" s="53" t="s">
        <v>280</v>
      </c>
      <c r="P49" s="53"/>
      <c r="Q49" s="11" t="str">
        <f>[1]!FormDisp(J49)</f>
        <v>=(1+J$21)*(1+J24)-1</v>
      </c>
      <c r="R49" s="10"/>
    </row>
    <row r="50" spans="1:18" ht="38.25">
      <c r="A50" s="8">
        <f t="shared" si="1"/>
        <v>50</v>
      </c>
      <c r="B50" s="113" t="s">
        <v>204</v>
      </c>
      <c r="C50" s="18"/>
      <c r="D50" s="18"/>
      <c r="E50" s="18">
        <v>0.07589999999999986</v>
      </c>
      <c r="F50" s="18">
        <v>0.07610000000000006</v>
      </c>
      <c r="G50" s="18">
        <v>0.06555</v>
      </c>
      <c r="H50" s="18">
        <v>0.061549999999999994</v>
      </c>
      <c r="I50" s="110">
        <v>0.05335999999999985</v>
      </c>
      <c r="J50" s="53">
        <f t="shared" si="5"/>
        <v>0.05988506519294923</v>
      </c>
      <c r="K50" s="53">
        <f t="shared" si="5"/>
        <v>0.054789463917982895</v>
      </c>
      <c r="L50" s="53">
        <f t="shared" si="5"/>
        <v>0.049693862643017006</v>
      </c>
      <c r="M50" s="53">
        <f t="shared" si="5"/>
        <v>0.049693862643017006</v>
      </c>
      <c r="N50" s="53">
        <f t="shared" si="5"/>
        <v>0.049693862643017006</v>
      </c>
      <c r="O50" s="53" t="s">
        <v>281</v>
      </c>
      <c r="P50" s="53"/>
      <c r="Q50" s="11" t="str">
        <f>[1]!FormDisp(J50)</f>
        <v>=(1+J$21)*(1+J25)-1</v>
      </c>
      <c r="R50" s="10"/>
    </row>
    <row r="51" spans="1:18" ht="25.5">
      <c r="A51" s="8">
        <f t="shared" si="1"/>
        <v>51</v>
      </c>
      <c r="B51" s="20" t="s">
        <v>91</v>
      </c>
      <c r="C51" s="18"/>
      <c r="D51" s="18"/>
      <c r="E51" s="18">
        <v>0.06211999999999995</v>
      </c>
      <c r="F51" s="18">
        <v>0.0581649999999998</v>
      </c>
      <c r="G51" s="18">
        <v>0.05922000000000005</v>
      </c>
      <c r="H51" s="18">
        <v>0.05105000000000004</v>
      </c>
      <c r="I51" s="110">
        <v>0.05022499999999974</v>
      </c>
      <c r="J51" s="54">
        <f t="shared" si="5"/>
        <v>0.04208000000000012</v>
      </c>
      <c r="K51" s="54">
        <f t="shared" si="5"/>
        <v>0.037069999999999936</v>
      </c>
      <c r="L51" s="54">
        <f t="shared" si="5"/>
        <v>0.03205999999999998</v>
      </c>
      <c r="M51" s="54">
        <f t="shared" si="5"/>
        <v>0.03205999999999998</v>
      </c>
      <c r="N51" s="54">
        <f t="shared" si="5"/>
        <v>0.03205999999999998</v>
      </c>
      <c r="O51" s="54" t="s">
        <v>282</v>
      </c>
      <c r="P51" s="54"/>
      <c r="Q51" s="11" t="str">
        <f>[1]!FormDisp(J51)</f>
        <v>=(1+J$21)*(1+J26)-1</v>
      </c>
      <c r="R51" s="10"/>
    </row>
    <row r="52" spans="1:18" ht="15">
      <c r="A52" s="8">
        <f t="shared" si="1"/>
        <v>52</v>
      </c>
      <c r="B52" s="20"/>
      <c r="C52" s="18"/>
      <c r="D52" s="18"/>
      <c r="E52" s="18"/>
      <c r="F52" s="18"/>
      <c r="G52" s="18"/>
      <c r="H52" s="18"/>
      <c r="I52" s="18"/>
      <c r="J52" s="18"/>
      <c r="K52" s="18"/>
      <c r="L52" s="18"/>
      <c r="M52" s="18"/>
      <c r="N52" s="18"/>
      <c r="O52" s="18" t="s">
        <v>263</v>
      </c>
      <c r="P52" s="18"/>
      <c r="Q52" s="11">
        <f>[1]!FormDisp(J52)</f>
      </c>
      <c r="R52" s="10"/>
    </row>
    <row r="53" spans="1:18" ht="15">
      <c r="A53" s="8">
        <f t="shared" si="1"/>
        <v>53</v>
      </c>
      <c r="B53" s="23"/>
      <c r="C53" s="9" t="s">
        <v>1</v>
      </c>
      <c r="D53" s="9">
        <v>0</v>
      </c>
      <c r="E53" s="9">
        <v>1</v>
      </c>
      <c r="F53" s="9">
        <v>2</v>
      </c>
      <c r="G53" s="9">
        <v>3</v>
      </c>
      <c r="H53" s="9">
        <v>4</v>
      </c>
      <c r="I53" s="10">
        <v>5</v>
      </c>
      <c r="J53" s="9">
        <v>6</v>
      </c>
      <c r="K53" s="9">
        <v>7</v>
      </c>
      <c r="L53" s="9">
        <v>8</v>
      </c>
      <c r="M53" s="9">
        <v>9</v>
      </c>
      <c r="N53" s="9">
        <v>10</v>
      </c>
      <c r="O53" s="9" t="s">
        <v>283</v>
      </c>
      <c r="P53" s="9"/>
      <c r="Q53" s="11" t="str">
        <f>[1]!FormDisp(J53)</f>
        <v>6</v>
      </c>
      <c r="R53" s="11"/>
    </row>
    <row r="54" spans="1:18" ht="25.5">
      <c r="A54" s="8">
        <f t="shared" si="1"/>
        <v>54</v>
      </c>
      <c r="B54" s="20" t="s">
        <v>137</v>
      </c>
      <c r="C54" s="18"/>
      <c r="D54" s="16"/>
      <c r="E54" s="56">
        <v>1</v>
      </c>
      <c r="F54" s="56">
        <v>1.008</v>
      </c>
      <c r="G54" s="56">
        <v>1.017</v>
      </c>
      <c r="H54" s="56">
        <v>1.015</v>
      </c>
      <c r="I54" s="50">
        <v>1.021</v>
      </c>
      <c r="J54" s="62">
        <f>(1+J27)</f>
        <v>1.03</v>
      </c>
      <c r="K54" s="62">
        <f>(1+K27)</f>
        <v>1.03</v>
      </c>
      <c r="L54" s="62">
        <f>(1+L27)</f>
        <v>1.03</v>
      </c>
      <c r="M54" s="62">
        <f>(1+M27)</f>
        <v>1.04</v>
      </c>
      <c r="N54" s="62">
        <f>(1+N27)</f>
        <v>1.04</v>
      </c>
      <c r="O54" s="62" t="s">
        <v>284</v>
      </c>
      <c r="P54" s="62" t="s">
        <v>285</v>
      </c>
      <c r="Q54" s="11" t="str">
        <f>[1]!FormDisp(J54)</f>
        <v>=(1+J27)</v>
      </c>
      <c r="R54" s="11" t="str">
        <f>[1]!FormDisp(K54)</f>
        <v>=(1+K27)</v>
      </c>
    </row>
    <row r="55" spans="1:18" ht="15">
      <c r="A55" s="8">
        <f t="shared" si="1"/>
        <v>55</v>
      </c>
      <c r="B55" s="23"/>
      <c r="C55" s="18"/>
      <c r="D55" s="16"/>
      <c r="E55" s="57"/>
      <c r="F55" s="57"/>
      <c r="G55" s="57"/>
      <c r="H55" s="57"/>
      <c r="I55" s="50"/>
      <c r="J55" s="55"/>
      <c r="K55" s="55"/>
      <c r="L55" s="16"/>
      <c r="M55" s="52"/>
      <c r="N55" s="14"/>
      <c r="O55" s="14" t="s">
        <v>263</v>
      </c>
      <c r="P55" s="14"/>
      <c r="Q55" s="11">
        <f>[1]!FormDisp(J55)</f>
      </c>
      <c r="R55" s="11"/>
    </row>
    <row r="56" spans="1:18" ht="25.5">
      <c r="A56" s="8">
        <f t="shared" si="1"/>
        <v>56</v>
      </c>
      <c r="B56" s="17" t="s">
        <v>92</v>
      </c>
      <c r="C56" s="9"/>
      <c r="D56" s="9">
        <v>0</v>
      </c>
      <c r="E56" s="9">
        <v>1</v>
      </c>
      <c r="F56" s="9">
        <v>2</v>
      </c>
      <c r="G56" s="9">
        <v>3</v>
      </c>
      <c r="H56" s="9">
        <v>4</v>
      </c>
      <c r="I56" s="50">
        <v>5</v>
      </c>
      <c r="J56" s="58"/>
      <c r="K56" s="58"/>
      <c r="L56" s="16"/>
      <c r="M56" s="52"/>
      <c r="N56" s="14"/>
      <c r="O56" s="14" t="s">
        <v>263</v>
      </c>
      <c r="P56" s="14"/>
      <c r="Q56" s="11">
        <f>[1]!FormDisp(J56)</f>
      </c>
      <c r="R56" s="11"/>
    </row>
    <row r="57" spans="1:18" ht="15">
      <c r="A57" s="8">
        <f t="shared" si="1"/>
        <v>57</v>
      </c>
      <c r="B57" s="20" t="s">
        <v>55</v>
      </c>
      <c r="C57" s="18"/>
      <c r="D57" s="39"/>
      <c r="E57" s="19">
        <v>51</v>
      </c>
      <c r="F57" s="19">
        <v>51.408</v>
      </c>
      <c r="G57" s="19">
        <v>52.281935999999995</v>
      </c>
      <c r="H57" s="19">
        <v>53.06616503999999</v>
      </c>
      <c r="I57" s="50">
        <v>54.18055450583998</v>
      </c>
      <c r="J57" s="19">
        <f>I17*J54</f>
        <v>55.80597114101518</v>
      </c>
      <c r="K57" s="19">
        <f>J57*K54</f>
        <v>57.480150275245634</v>
      </c>
      <c r="L57" s="19">
        <f>K57*L54</f>
        <v>59.204554783503006</v>
      </c>
      <c r="M57" s="19">
        <f>L57*M54</f>
        <v>61.57273697484313</v>
      </c>
      <c r="N57" s="19">
        <f>M57*N54</f>
        <v>64.03564645383686</v>
      </c>
      <c r="O57" s="19" t="s">
        <v>286</v>
      </c>
      <c r="P57" s="19" t="s">
        <v>287</v>
      </c>
      <c r="Q57" s="11" t="str">
        <f>[1]!FormDisp(J57)</f>
        <v>=I17*J54</v>
      </c>
      <c r="R57" s="11" t="str">
        <f>[1]!FormDisp(K57)</f>
        <v>=J57*K54</v>
      </c>
    </row>
    <row r="58" spans="1:18" ht="15">
      <c r="A58" s="8">
        <f t="shared" si="1"/>
        <v>58</v>
      </c>
      <c r="B58" s="20" t="s">
        <v>93</v>
      </c>
      <c r="C58" s="18"/>
      <c r="D58" s="19">
        <v>7</v>
      </c>
      <c r="E58" s="19">
        <v>7.479360000000001</v>
      </c>
      <c r="F58" s="19">
        <v>7.9775227727999996</v>
      </c>
      <c r="G58" s="19">
        <v>8.500449390557039</v>
      </c>
      <c r="H58" s="19">
        <v>9.032577522405909</v>
      </c>
      <c r="I58" s="50">
        <v>9.514555859001486</v>
      </c>
      <c r="J58" s="19">
        <f>I18*(1+J47)</f>
        <v>9.996563258818503</v>
      </c>
      <c r="K58" s="19">
        <f>J58*(1+K47)</f>
        <v>10.45249401334914</v>
      </c>
      <c r="L58" s="19">
        <f>K58*(1+L47)</f>
        <v>10.876421039295549</v>
      </c>
      <c r="M58" s="19">
        <f>L58*(1+M47)</f>
        <v>11.317541485596777</v>
      </c>
      <c r="N58" s="19">
        <f>M58*(1+N47)</f>
        <v>11.776552674398868</v>
      </c>
      <c r="O58" s="19" t="s">
        <v>288</v>
      </c>
      <c r="P58" s="19" t="s">
        <v>289</v>
      </c>
      <c r="Q58" s="11" t="str">
        <f>[1]!FormDisp(J58)</f>
        <v>=I18*(1+J47)</v>
      </c>
      <c r="R58" s="11" t="str">
        <f>[1]!FormDisp(K58)</f>
        <v>=J58*(1+K47)</v>
      </c>
    </row>
    <row r="59" spans="1:18" ht="15">
      <c r="A59" s="8">
        <f t="shared" si="1"/>
        <v>59</v>
      </c>
      <c r="B59" s="20" t="s">
        <v>94</v>
      </c>
      <c r="C59" s="18"/>
      <c r="D59" s="19"/>
      <c r="E59" s="19">
        <v>381.44736000000006</v>
      </c>
      <c r="F59" s="19">
        <v>410.1084907041024</v>
      </c>
      <c r="G59" s="19">
        <v>444.4199510083421</v>
      </c>
      <c r="H59" s="19">
        <v>479.32424954058615</v>
      </c>
      <c r="I59" s="50">
        <v>515.5039123174892</v>
      </c>
      <c r="J59" s="19">
        <f>J58*J57</f>
        <v>557.867920730958</v>
      </c>
      <c r="K59" s="19">
        <f>K58*K57</f>
        <v>600.8109266384139</v>
      </c>
      <c r="L59" s="19">
        <f>L58*L57</f>
        <v>643.933665269418</v>
      </c>
      <c r="M59" s="19">
        <f>M58*M57</f>
        <v>696.8520050945258</v>
      </c>
      <c r="N59" s="19">
        <f>N58*N57</f>
        <v>754.1191635027928</v>
      </c>
      <c r="O59" s="19" t="s">
        <v>290</v>
      </c>
      <c r="P59" s="19"/>
      <c r="Q59" s="11" t="str">
        <f>[1]!FormDisp(J59)</f>
        <v>=J58*J57</v>
      </c>
      <c r="R59" s="11"/>
    </row>
    <row r="60" spans="1:18" ht="15">
      <c r="A60" s="8">
        <f t="shared" si="1"/>
        <v>60</v>
      </c>
      <c r="B60" s="12"/>
      <c r="C60" s="10"/>
      <c r="D60" s="10"/>
      <c r="E60" s="28"/>
      <c r="F60" s="28"/>
      <c r="G60" s="28"/>
      <c r="H60" s="28"/>
      <c r="I60" s="50"/>
      <c r="J60" s="55"/>
      <c r="K60" s="55"/>
      <c r="L60" s="14"/>
      <c r="M60" s="14"/>
      <c r="N60" s="14"/>
      <c r="O60" s="14" t="s">
        <v>263</v>
      </c>
      <c r="P60" s="14" t="s">
        <v>95</v>
      </c>
      <c r="Q60" s="11">
        <f>[1]!FormDisp(J60)</f>
      </c>
      <c r="R60" s="114" t="s">
        <v>95</v>
      </c>
    </row>
    <row r="61" spans="1:18" ht="15">
      <c r="A61" s="8">
        <f t="shared" si="1"/>
        <v>61</v>
      </c>
      <c r="B61" s="14"/>
      <c r="C61" s="9" t="s">
        <v>1</v>
      </c>
      <c r="D61" s="9">
        <v>0</v>
      </c>
      <c r="E61" s="9">
        <v>1</v>
      </c>
      <c r="F61" s="9">
        <v>2</v>
      </c>
      <c r="G61" s="9">
        <v>3</v>
      </c>
      <c r="H61" s="9">
        <v>4</v>
      </c>
      <c r="I61" s="10">
        <v>5</v>
      </c>
      <c r="J61" s="9">
        <v>6</v>
      </c>
      <c r="K61" s="9">
        <v>7</v>
      </c>
      <c r="L61" s="9">
        <v>8</v>
      </c>
      <c r="M61" s="9">
        <v>9</v>
      </c>
      <c r="N61" s="9">
        <v>10</v>
      </c>
      <c r="O61" s="9" t="s">
        <v>283</v>
      </c>
      <c r="P61" s="9"/>
      <c r="Q61" s="11" t="str">
        <f>[1]!FormDisp(J61)</f>
        <v>6</v>
      </c>
      <c r="R61" s="11"/>
    </row>
    <row r="62" spans="1:18" ht="40.5" customHeight="1">
      <c r="A62" s="8">
        <f t="shared" si="1"/>
        <v>62</v>
      </c>
      <c r="B62" s="20" t="s">
        <v>259</v>
      </c>
      <c r="C62" s="18"/>
      <c r="D62" s="16"/>
      <c r="E62" s="30">
        <v>1.06212</v>
      </c>
      <c r="F62" s="30">
        <v>1.1238982097999997</v>
      </c>
      <c r="G62" s="30">
        <v>1.1904554617843557</v>
      </c>
      <c r="H62" s="30">
        <v>1.2512282131084471</v>
      </c>
      <c r="I62" s="50">
        <v>1.3140711501118185</v>
      </c>
      <c r="J62" s="30">
        <f>(1+J51)</f>
        <v>1.0420800000000001</v>
      </c>
      <c r="K62" s="30">
        <f>J62*(1+K51)</f>
        <v>1.0807099056</v>
      </c>
      <c r="L62" s="30">
        <f>K62*(1+L51)</f>
        <v>1.115357465173536</v>
      </c>
      <c r="M62" s="30">
        <f>L62*(1+M51)</f>
        <v>1.1511158255069995</v>
      </c>
      <c r="N62" s="30">
        <f>M62*(1+N51)</f>
        <v>1.188020598872754</v>
      </c>
      <c r="O62" s="30" t="s">
        <v>291</v>
      </c>
      <c r="P62" s="30" t="s">
        <v>292</v>
      </c>
      <c r="Q62" s="11" t="str">
        <f>[1]!FormDisp(J62)</f>
        <v>=(1+J51)</v>
      </c>
      <c r="R62" s="11" t="str">
        <f>[1]!FormDisp(K62)</f>
        <v>=J62*(1+K51)</v>
      </c>
    </row>
    <row r="63" spans="1:18" ht="15">
      <c r="A63" s="8">
        <f t="shared" si="1"/>
        <v>63</v>
      </c>
      <c r="B63" s="20" t="s">
        <v>220</v>
      </c>
      <c r="C63" s="18"/>
      <c r="D63" s="16"/>
      <c r="E63" s="41"/>
      <c r="F63" s="30"/>
      <c r="G63" s="30"/>
      <c r="H63" s="30">
        <v>56.30526958988012</v>
      </c>
      <c r="I63" s="50"/>
      <c r="J63" s="30"/>
      <c r="K63" s="30"/>
      <c r="L63" s="30">
        <f>L62*I40</f>
        <v>65.9546580170876</v>
      </c>
      <c r="M63" s="30"/>
      <c r="N63" s="30"/>
      <c r="O63" s="30" t="s">
        <v>293</v>
      </c>
      <c r="P63" s="30" t="s">
        <v>200</v>
      </c>
      <c r="Q63" s="11" t="str">
        <f>[1]!FormDisp(L63)</f>
        <v>=L62*I40</v>
      </c>
      <c r="R63" s="114" t="s">
        <v>200</v>
      </c>
    </row>
    <row r="64" spans="1:18" ht="15">
      <c r="A64" s="8">
        <f t="shared" si="1"/>
        <v>64</v>
      </c>
      <c r="B64" s="20" t="s">
        <v>206</v>
      </c>
      <c r="C64" s="18"/>
      <c r="D64" s="16"/>
      <c r="E64" s="31"/>
      <c r="F64" s="31"/>
      <c r="G64" s="31"/>
      <c r="H64" s="31"/>
      <c r="I64" s="50"/>
      <c r="J64" s="31">
        <f>((1+J21)*(1+J28)-1)</f>
        <v>0.07120000000000015</v>
      </c>
      <c r="K64" s="31">
        <f>((1+K21)*(1+$E$28)-1)</f>
        <v>0.06604999999999994</v>
      </c>
      <c r="L64" s="31">
        <f>((1+L21)*(1+$E$28)-1)</f>
        <v>0.060899999999999954</v>
      </c>
      <c r="M64" s="31">
        <f>((1+M21)*(1+$E$28)-1)</f>
        <v>0.060899999999999954</v>
      </c>
      <c r="N64" s="31">
        <f>((1+N21)*(1+$E$28)-1)</f>
        <v>0.060899999999999954</v>
      </c>
      <c r="O64" s="31" t="s">
        <v>294</v>
      </c>
      <c r="P64" s="31"/>
      <c r="Q64" s="11" t="str">
        <f>[1]!FormDisp(J64)</f>
        <v>=((1+J21)*(1+J28)-1)</v>
      </c>
      <c r="R64" s="11"/>
    </row>
    <row r="65" spans="1:18" ht="25.5">
      <c r="A65" s="8">
        <f t="shared" si="1"/>
        <v>65</v>
      </c>
      <c r="B65" s="20" t="s">
        <v>207</v>
      </c>
      <c r="C65" s="18"/>
      <c r="D65" s="16"/>
      <c r="E65" s="31">
        <v>0.0877400000000001</v>
      </c>
      <c r="F65" s="31">
        <v>0.08231749999999989</v>
      </c>
      <c r="G65" s="31">
        <v>0.08178999999999989</v>
      </c>
      <c r="H65" s="31">
        <v>0.07847500000000013</v>
      </c>
      <c r="I65" s="50">
        <v>0.07305499999999993</v>
      </c>
      <c r="J65" s="31">
        <f>J64+J30</f>
        <v>0.06725750000000015</v>
      </c>
      <c r="K65" s="31">
        <f>K64+K30</f>
        <v>0.06210749999999994</v>
      </c>
      <c r="L65" s="31">
        <f>L64+L30</f>
        <v>0.05695749999999995</v>
      </c>
      <c r="M65" s="31">
        <f>M64+M30</f>
        <v>0.05695749999999995</v>
      </c>
      <c r="N65" s="31">
        <f>N64+N30</f>
        <v>0.05695749999999995</v>
      </c>
      <c r="O65" s="31" t="s">
        <v>295</v>
      </c>
      <c r="P65" s="31"/>
      <c r="Q65" s="11" t="str">
        <f>[1]!FormDisp(J65)</f>
        <v>=J64+J30</v>
      </c>
      <c r="R65" s="11"/>
    </row>
    <row r="66" spans="1:18" ht="25.5">
      <c r="A66" s="8">
        <f t="shared" si="1"/>
        <v>66</v>
      </c>
      <c r="B66" s="20" t="s">
        <v>96</v>
      </c>
      <c r="C66" s="18"/>
      <c r="D66" s="16"/>
      <c r="E66" s="31">
        <v>0.1418000000000001</v>
      </c>
      <c r="F66" s="31">
        <v>0.1358499999999999</v>
      </c>
      <c r="G66" s="31">
        <v>0.13964999999999989</v>
      </c>
      <c r="H66" s="31">
        <v>0.13350000000000012</v>
      </c>
      <c r="I66" s="50">
        <v>0.1253499999999999</v>
      </c>
      <c r="J66" s="31">
        <f>J64+J29</f>
        <v>0.12200000000000015</v>
      </c>
      <c r="K66" s="31">
        <f>K64+K29</f>
        <v>0.11684999999999994</v>
      </c>
      <c r="L66" s="31">
        <f>L64+L29</f>
        <v>0.11169999999999995</v>
      </c>
      <c r="M66" s="31">
        <f>M64+M29</f>
        <v>0.11169999999999995</v>
      </c>
      <c r="N66" s="31">
        <f>N64+N29</f>
        <v>0.11169999999999995</v>
      </c>
      <c r="O66" s="31" t="s">
        <v>296</v>
      </c>
      <c r="P66" s="31"/>
      <c r="Q66" s="11" t="str">
        <f>[1]!FormDisp(J66)</f>
        <v>=J64+J29</v>
      </c>
      <c r="R66" s="11"/>
    </row>
    <row r="67" spans="1:18" ht="15">
      <c r="A67" s="8">
        <f t="shared" si="1"/>
        <v>67</v>
      </c>
      <c r="B67" s="20" t="s">
        <v>205</v>
      </c>
      <c r="C67" s="18"/>
      <c r="D67" s="16"/>
      <c r="E67" s="16"/>
      <c r="F67" s="16"/>
      <c r="G67" s="16"/>
      <c r="H67" s="16"/>
      <c r="I67" s="50"/>
      <c r="J67" s="30">
        <f>J38*J59</f>
        <v>14.986452716978025</v>
      </c>
      <c r="K67" s="30">
        <f>K38*K59</f>
        <v>16.1400650751035</v>
      </c>
      <c r="L67" s="30">
        <f>L38*L59</f>
        <v>17.298505737318624</v>
      </c>
      <c r="M67" s="30">
        <f>M38*M59</f>
        <v>18.72009347911032</v>
      </c>
      <c r="N67" s="30">
        <f>N38*N59</f>
        <v>20.258507017204913</v>
      </c>
      <c r="O67" s="30" t="s">
        <v>297</v>
      </c>
      <c r="P67" s="30"/>
      <c r="Q67" s="11" t="str">
        <f>[1]!FormDisp(J67)</f>
        <v>=J38*J59</v>
      </c>
      <c r="R67" s="11"/>
    </row>
    <row r="68" spans="1:18" ht="15">
      <c r="A68" s="8">
        <f t="shared" si="1"/>
        <v>68</v>
      </c>
      <c r="B68" s="17" t="s">
        <v>178</v>
      </c>
      <c r="C68" s="18"/>
      <c r="D68" s="16"/>
      <c r="E68" s="16"/>
      <c r="F68" s="16"/>
      <c r="G68" s="16"/>
      <c r="H68" s="16"/>
      <c r="I68" s="50"/>
      <c r="J68" s="55"/>
      <c r="K68" s="55"/>
      <c r="L68" s="14"/>
      <c r="M68" s="14"/>
      <c r="N68" s="14"/>
      <c r="O68" s="14" t="s">
        <v>263</v>
      </c>
      <c r="P68" s="14"/>
      <c r="Q68" s="11">
        <f>[1]!FormDisp(J68)</f>
      </c>
      <c r="R68" s="11"/>
    </row>
    <row r="69" spans="1:18" ht="15">
      <c r="A69" s="8">
        <f aca="true" t="shared" si="6" ref="A69:A132">ROW(B69)</f>
        <v>69</v>
      </c>
      <c r="B69" s="23"/>
      <c r="C69" s="9" t="s">
        <v>1</v>
      </c>
      <c r="D69" s="9">
        <v>0</v>
      </c>
      <c r="E69" s="9">
        <v>1</v>
      </c>
      <c r="F69" s="9">
        <v>2</v>
      </c>
      <c r="G69" s="9">
        <v>3</v>
      </c>
      <c r="H69" s="9">
        <v>4</v>
      </c>
      <c r="I69" s="10">
        <v>5</v>
      </c>
      <c r="J69" s="9">
        <v>6</v>
      </c>
      <c r="K69" s="9">
        <v>7</v>
      </c>
      <c r="L69" s="9">
        <v>8</v>
      </c>
      <c r="M69" s="9">
        <v>9</v>
      </c>
      <c r="N69" s="9">
        <v>10</v>
      </c>
      <c r="O69" s="9" t="s">
        <v>283</v>
      </c>
      <c r="P69" s="9"/>
      <c r="Q69" s="11" t="str">
        <f>[1]!FormDisp(J69)</f>
        <v>6</v>
      </c>
      <c r="R69" s="11"/>
    </row>
    <row r="70" spans="1:18" ht="15">
      <c r="A70" s="8">
        <f t="shared" si="6"/>
        <v>70</v>
      </c>
      <c r="B70" s="20" t="s">
        <v>172</v>
      </c>
      <c r="C70" s="18"/>
      <c r="D70" s="14"/>
      <c r="E70" s="19">
        <v>45</v>
      </c>
      <c r="F70" s="19">
        <v>33.75</v>
      </c>
      <c r="G70" s="19">
        <v>22.5</v>
      </c>
      <c r="H70" s="19">
        <v>11.25</v>
      </c>
      <c r="I70" s="50">
        <v>56.30526958988012</v>
      </c>
      <c r="J70" s="30">
        <f>I217</f>
        <v>42.228952192410084</v>
      </c>
      <c r="K70" s="30">
        <f>J80</f>
        <v>42.228952192410084</v>
      </c>
      <c r="L70" s="30">
        <f>K80</f>
        <v>42.228952192410084</v>
      </c>
      <c r="M70" s="30">
        <f>L80</f>
        <v>108.18361020949769</v>
      </c>
      <c r="N70" s="30">
        <f>M80</f>
        <v>108.18361020949769</v>
      </c>
      <c r="O70" s="30" t="s">
        <v>298</v>
      </c>
      <c r="P70" s="30" t="s">
        <v>299</v>
      </c>
      <c r="Q70" s="11" t="str">
        <f>[1]!FormDisp(J70)</f>
        <v>=I217</v>
      </c>
      <c r="R70" s="11" t="str">
        <f>[1]!FormDisp(K70)</f>
        <v>=J80</v>
      </c>
    </row>
    <row r="71" spans="1:18" ht="25.5">
      <c r="A71" s="8">
        <f t="shared" si="6"/>
        <v>71</v>
      </c>
      <c r="B71" s="20" t="s">
        <v>173</v>
      </c>
      <c r="C71" s="18"/>
      <c r="D71" s="14"/>
      <c r="E71" s="19"/>
      <c r="F71" s="19"/>
      <c r="G71" s="19"/>
      <c r="H71" s="19"/>
      <c r="I71" s="50">
        <v>14.07631739747003</v>
      </c>
      <c r="J71" s="30">
        <f>I197</f>
        <v>14.07631739747003</v>
      </c>
      <c r="K71" s="30">
        <f>J71</f>
        <v>14.07631739747003</v>
      </c>
      <c r="L71" s="30">
        <f>K71</f>
        <v>14.07631739747003</v>
      </c>
      <c r="M71" s="30"/>
      <c r="N71" s="30"/>
      <c r="O71" s="30" t="s">
        <v>300</v>
      </c>
      <c r="P71" s="30" t="s">
        <v>301</v>
      </c>
      <c r="Q71" s="11" t="str">
        <f>[1]!FormDisp(J71)</f>
        <v>=I197</v>
      </c>
      <c r="R71" s="11" t="str">
        <f>[1]!FormDisp(K71)</f>
        <v>=J71</v>
      </c>
    </row>
    <row r="72" spans="1:18" ht="15">
      <c r="A72" s="8">
        <f t="shared" si="6"/>
        <v>72</v>
      </c>
      <c r="B72" s="23" t="s">
        <v>97</v>
      </c>
      <c r="C72" s="10"/>
      <c r="D72" s="10"/>
      <c r="E72" s="10"/>
      <c r="F72" s="10"/>
      <c r="G72" s="10"/>
      <c r="H72" s="10"/>
      <c r="J72" s="59">
        <v>0</v>
      </c>
      <c r="K72" s="30">
        <f>J72</f>
        <v>0</v>
      </c>
      <c r="L72" s="30">
        <f>K72</f>
        <v>0</v>
      </c>
      <c r="M72" s="30">
        <f>L72</f>
        <v>0</v>
      </c>
      <c r="N72" s="30"/>
      <c r="O72" s="30" t="s">
        <v>302</v>
      </c>
      <c r="P72" s="30"/>
      <c r="Q72" s="11" t="str">
        <f>[1]!FormDisp(J72)</f>
        <v>0</v>
      </c>
      <c r="R72" s="11"/>
    </row>
    <row r="73" spans="1:18" ht="15">
      <c r="A73" s="8">
        <f t="shared" si="6"/>
        <v>73</v>
      </c>
      <c r="B73" s="23" t="s">
        <v>98</v>
      </c>
      <c r="C73" s="18"/>
      <c r="D73" s="14"/>
      <c r="E73" s="19"/>
      <c r="F73" s="19"/>
      <c r="G73" s="19"/>
      <c r="H73" s="19"/>
      <c r="I73" s="50"/>
      <c r="J73" s="30"/>
      <c r="K73" s="30">
        <f>J79/I6</f>
        <v>3.5190793493675074</v>
      </c>
      <c r="L73" s="30">
        <f>K73</f>
        <v>3.5190793493675074</v>
      </c>
      <c r="M73" s="30">
        <f>L73</f>
        <v>3.5190793493675074</v>
      </c>
      <c r="N73" s="30">
        <f>M73</f>
        <v>3.5190793493675074</v>
      </c>
      <c r="O73" s="30" t="s">
        <v>303</v>
      </c>
      <c r="P73" s="30" t="s">
        <v>304</v>
      </c>
      <c r="Q73" s="11" t="str">
        <f>[1]!FormDisp(K73)</f>
        <v>=J79/I6</v>
      </c>
      <c r="R73" s="11" t="str">
        <f>[1]!FormDisp(L73)</f>
        <v>=K73</v>
      </c>
    </row>
    <row r="74" spans="1:18" ht="15">
      <c r="A74" s="8">
        <f t="shared" si="6"/>
        <v>74</v>
      </c>
      <c r="B74" s="23" t="s">
        <v>99</v>
      </c>
      <c r="C74" s="18"/>
      <c r="D74" s="14"/>
      <c r="E74" s="19"/>
      <c r="F74" s="19"/>
      <c r="G74" s="19"/>
      <c r="H74" s="19"/>
      <c r="I74" s="50"/>
      <c r="J74" s="30"/>
      <c r="K74" s="30"/>
      <c r="L74" s="30">
        <f>K79/I6</f>
        <v>4.398849186709384</v>
      </c>
      <c r="M74" s="30">
        <f>L74</f>
        <v>4.398849186709384</v>
      </c>
      <c r="N74" s="30">
        <f>M74</f>
        <v>4.398849186709384</v>
      </c>
      <c r="O74" s="30" t="s">
        <v>305</v>
      </c>
      <c r="P74" s="30" t="s">
        <v>306</v>
      </c>
      <c r="Q74" s="11" t="str">
        <f>[1]!FormDisp(L74)</f>
        <v>=K79/I6</v>
      </c>
      <c r="R74" s="11" t="str">
        <f>[1]!FormDisp(M74)</f>
        <v>=L74</v>
      </c>
    </row>
    <row r="75" spans="1:18" ht="15">
      <c r="A75" s="8">
        <f t="shared" si="6"/>
        <v>75</v>
      </c>
      <c r="B75" s="23" t="s">
        <v>100</v>
      </c>
      <c r="C75" s="18"/>
      <c r="D75" s="14"/>
      <c r="E75" s="19"/>
      <c r="F75" s="19"/>
      <c r="G75" s="19"/>
      <c r="H75" s="19"/>
      <c r="I75" s="50"/>
      <c r="J75" s="30"/>
      <c r="K75" s="30"/>
      <c r="L75" s="30"/>
      <c r="M75" s="30">
        <f>L79/I6</f>
        <v>21.98722598765863</v>
      </c>
      <c r="N75" s="30">
        <f>M75</f>
        <v>21.98722598765863</v>
      </c>
      <c r="O75" s="30" t="s">
        <v>307</v>
      </c>
      <c r="P75" s="30" t="s">
        <v>308</v>
      </c>
      <c r="Q75" s="11" t="str">
        <f>[1]!FormDisp(M75)</f>
        <v>=L79/I6</v>
      </c>
      <c r="R75" s="11" t="str">
        <f>[1]!FormDisp(N75)</f>
        <v>=M75</v>
      </c>
    </row>
    <row r="76" spans="1:18" ht="15">
      <c r="A76" s="8">
        <f t="shared" si="6"/>
        <v>76</v>
      </c>
      <c r="B76" s="23" t="s">
        <v>101</v>
      </c>
      <c r="C76" s="18"/>
      <c r="D76" s="14"/>
      <c r="E76" s="19"/>
      <c r="F76" s="19"/>
      <c r="G76" s="19"/>
      <c r="H76" s="19"/>
      <c r="I76" s="50"/>
      <c r="J76" s="30"/>
      <c r="K76" s="30"/>
      <c r="L76" s="30"/>
      <c r="M76" s="30"/>
      <c r="N76" s="30">
        <f>M79/I6</f>
        <v>7.47628863093388</v>
      </c>
      <c r="O76" s="30" t="s">
        <v>309</v>
      </c>
      <c r="P76" s="30" t="s">
        <v>309</v>
      </c>
      <c r="Q76" s="11" t="str">
        <f>[1]!FormDisp(N76)</f>
        <v>=M79/I6</v>
      </c>
      <c r="R76" s="11" t="str">
        <f>[1]!FormDisp(N76)</f>
        <v>=M79/I6</v>
      </c>
    </row>
    <row r="77" spans="1:18" ht="15">
      <c r="A77" s="8">
        <f t="shared" si="6"/>
        <v>77</v>
      </c>
      <c r="B77" s="20" t="s">
        <v>174</v>
      </c>
      <c r="C77" s="18"/>
      <c r="D77" s="14"/>
      <c r="E77" s="19">
        <v>11.25</v>
      </c>
      <c r="F77" s="19">
        <v>11.25</v>
      </c>
      <c r="G77" s="19">
        <v>11.25</v>
      </c>
      <c r="H77" s="19">
        <v>11.25</v>
      </c>
      <c r="I77" s="50">
        <v>14.07631739747003</v>
      </c>
      <c r="J77" s="30">
        <f>SUM(J71:J76)</f>
        <v>14.07631739747003</v>
      </c>
      <c r="K77" s="30">
        <f>SUM(K71:K76)</f>
        <v>17.595396746837537</v>
      </c>
      <c r="L77" s="30">
        <f>SUM(L71:L76)</f>
        <v>21.99424593354692</v>
      </c>
      <c r="M77" s="30">
        <f>SUM(M71:M76)</f>
        <v>29.90515452373552</v>
      </c>
      <c r="N77" s="30">
        <f>SUM(N71:N76)</f>
        <v>37.3814431546694</v>
      </c>
      <c r="O77" s="30" t="s">
        <v>310</v>
      </c>
      <c r="P77" s="30"/>
      <c r="Q77" s="11" t="str">
        <f>[1]!FormDisp(J77)</f>
        <v>=SUM(J71:J76)</v>
      </c>
      <c r="R77" s="11"/>
    </row>
    <row r="78" spans="1:18" ht="15">
      <c r="A78" s="8">
        <f t="shared" si="6"/>
        <v>78</v>
      </c>
      <c r="B78" s="20" t="s">
        <v>175</v>
      </c>
      <c r="C78" s="18"/>
      <c r="D78" s="14"/>
      <c r="E78" s="19">
        <v>11.25</v>
      </c>
      <c r="F78" s="19">
        <v>22.5</v>
      </c>
      <c r="G78" s="19">
        <v>33.75</v>
      </c>
      <c r="H78" s="19">
        <v>45</v>
      </c>
      <c r="I78" s="50">
        <v>59.07631739747003</v>
      </c>
      <c r="J78" s="30">
        <f>I216+J77</f>
        <v>73.15263479494006</v>
      </c>
      <c r="K78" s="30">
        <f>K77+J78</f>
        <v>90.74803154177759</v>
      </c>
      <c r="L78" s="30">
        <f>L77+K78</f>
        <v>112.74227747532451</v>
      </c>
      <c r="M78" s="30">
        <f>M77+L78</f>
        <v>142.64743199906002</v>
      </c>
      <c r="N78" s="30">
        <f>N77+M78</f>
        <v>180.02887515372942</v>
      </c>
      <c r="O78" s="30" t="s">
        <v>311</v>
      </c>
      <c r="P78" s="30"/>
      <c r="Q78" s="11" t="str">
        <f>[1]!FormDisp(J78)</f>
        <v>=I216+J77</v>
      </c>
      <c r="R78" s="11"/>
    </row>
    <row r="79" spans="1:18" ht="15">
      <c r="A79" s="8">
        <f t="shared" si="6"/>
        <v>79</v>
      </c>
      <c r="B79" s="20" t="s">
        <v>176</v>
      </c>
      <c r="C79" s="18"/>
      <c r="D79" s="19">
        <v>0</v>
      </c>
      <c r="E79" s="19">
        <v>0</v>
      </c>
      <c r="F79" s="19">
        <v>0</v>
      </c>
      <c r="G79" s="19">
        <v>0</v>
      </c>
      <c r="H79" s="19">
        <v>56.30526958988012</v>
      </c>
      <c r="I79" s="50"/>
      <c r="J79" s="30">
        <f>J63+J77</f>
        <v>14.07631739747003</v>
      </c>
      <c r="K79" s="30">
        <f>K63+K77</f>
        <v>17.595396746837537</v>
      </c>
      <c r="L79" s="30">
        <f>L63+L77</f>
        <v>87.94890395063452</v>
      </c>
      <c r="M79" s="30">
        <f>M63+M77</f>
        <v>29.90515452373552</v>
      </c>
      <c r="N79" s="30">
        <f>N63+N77</f>
        <v>37.3814431546694</v>
      </c>
      <c r="O79" s="30" t="s">
        <v>312</v>
      </c>
      <c r="P79" s="30"/>
      <c r="Q79" s="11" t="str">
        <f>[1]!FormDisp(J79)</f>
        <v>=J63+J77</v>
      </c>
      <c r="R79" s="11"/>
    </row>
    <row r="80" spans="1:18" ht="15">
      <c r="A80" s="8">
        <f t="shared" si="6"/>
        <v>80</v>
      </c>
      <c r="B80" s="20" t="s">
        <v>177</v>
      </c>
      <c r="C80" s="18"/>
      <c r="D80" s="19">
        <v>45</v>
      </c>
      <c r="E80" s="19">
        <v>33.75</v>
      </c>
      <c r="F80" s="19">
        <v>22.5</v>
      </c>
      <c r="G80" s="19">
        <v>11.25</v>
      </c>
      <c r="H80" s="19">
        <v>56.30526958988012</v>
      </c>
      <c r="I80" s="50">
        <v>42.22895219241009</v>
      </c>
      <c r="J80" s="30">
        <f>J70-J77+J79</f>
        <v>42.228952192410084</v>
      </c>
      <c r="K80" s="30">
        <f>K70-K77+K79</f>
        <v>42.228952192410084</v>
      </c>
      <c r="L80" s="30">
        <f>L70-L77+L79</f>
        <v>108.18361020949769</v>
      </c>
      <c r="M80" s="30">
        <f>M70-M77+M79</f>
        <v>108.18361020949769</v>
      </c>
      <c r="N80" s="30">
        <f>N70-N77+N79</f>
        <v>108.18361020949769</v>
      </c>
      <c r="O80" s="30" t="s">
        <v>313</v>
      </c>
      <c r="P80" s="30"/>
      <c r="Q80" s="11" t="str">
        <f>[1]!FormDisp(J80)</f>
        <v>=J70-J77+J79</v>
      </c>
      <c r="R80" s="11"/>
    </row>
    <row r="81" spans="1:18" ht="15">
      <c r="A81" s="8">
        <f t="shared" si="6"/>
        <v>81</v>
      </c>
      <c r="B81" s="23"/>
      <c r="C81" s="18"/>
      <c r="D81" s="19"/>
      <c r="E81" s="19"/>
      <c r="F81" s="19"/>
      <c r="G81" s="19"/>
      <c r="H81" s="19"/>
      <c r="I81" s="19"/>
      <c r="J81" s="55"/>
      <c r="K81" s="55"/>
      <c r="L81" s="55"/>
      <c r="M81" s="55"/>
      <c r="N81" s="55"/>
      <c r="O81" s="55" t="s">
        <v>263</v>
      </c>
      <c r="P81" s="55"/>
      <c r="Q81" s="11">
        <f>[1]!FormDisp(J81)</f>
      </c>
      <c r="R81" s="11"/>
    </row>
    <row r="82" spans="1:18" ht="15">
      <c r="A82" s="8">
        <f t="shared" si="6"/>
        <v>82</v>
      </c>
      <c r="B82" s="17" t="s">
        <v>102</v>
      </c>
      <c r="C82" s="18"/>
      <c r="D82" s="19"/>
      <c r="E82" s="19"/>
      <c r="F82" s="19"/>
      <c r="G82" s="19"/>
      <c r="H82" s="19"/>
      <c r="I82" s="19"/>
      <c r="J82" s="55"/>
      <c r="K82" s="55"/>
      <c r="L82" s="14"/>
      <c r="M82" s="14"/>
      <c r="N82" s="14"/>
      <c r="O82" s="14" t="s">
        <v>263</v>
      </c>
      <c r="P82" s="14"/>
      <c r="Q82" s="11">
        <f>[1]!FormDisp(J82)</f>
      </c>
      <c r="R82" s="11"/>
    </row>
    <row r="83" spans="1:18" ht="25.5">
      <c r="A83" s="8">
        <f t="shared" si="6"/>
        <v>83</v>
      </c>
      <c r="B83" s="20" t="s">
        <v>182</v>
      </c>
      <c r="C83" s="60" t="s">
        <v>1</v>
      </c>
      <c r="D83" s="60">
        <v>0</v>
      </c>
      <c r="E83" s="60">
        <v>1</v>
      </c>
      <c r="F83" s="60">
        <v>2</v>
      </c>
      <c r="G83" s="60">
        <v>3</v>
      </c>
      <c r="H83" s="60">
        <v>4</v>
      </c>
      <c r="I83" s="10">
        <v>5</v>
      </c>
      <c r="J83" s="9">
        <v>6</v>
      </c>
      <c r="K83" s="9">
        <v>7</v>
      </c>
      <c r="L83" s="9">
        <v>8</v>
      </c>
      <c r="M83" s="9">
        <v>9</v>
      </c>
      <c r="N83" s="9">
        <v>10</v>
      </c>
      <c r="O83" s="9" t="s">
        <v>283</v>
      </c>
      <c r="P83" s="9"/>
      <c r="Q83" s="11" t="str">
        <f>[1]!FormDisp(J83)</f>
        <v>6</v>
      </c>
      <c r="R83" s="11"/>
    </row>
    <row r="84" spans="1:18" ht="15">
      <c r="A84" s="8">
        <f t="shared" si="6"/>
        <v>84</v>
      </c>
      <c r="B84" s="20" t="s">
        <v>183</v>
      </c>
      <c r="C84" s="18"/>
      <c r="D84" s="19">
        <v>0</v>
      </c>
      <c r="E84" s="19">
        <v>51</v>
      </c>
      <c r="F84" s="19">
        <v>51.408</v>
      </c>
      <c r="G84" s="19">
        <v>52.281935999999995</v>
      </c>
      <c r="H84" s="19">
        <v>53.06616503999999</v>
      </c>
      <c r="I84" s="50">
        <v>54.18055450583998</v>
      </c>
      <c r="J84" s="30">
        <f>J57</f>
        <v>55.80597114101518</v>
      </c>
      <c r="K84" s="30">
        <f>K57</f>
        <v>57.480150275245634</v>
      </c>
      <c r="L84" s="30">
        <f>L57</f>
        <v>59.204554783503006</v>
      </c>
      <c r="M84" s="30">
        <f>M57</f>
        <v>61.57273697484313</v>
      </c>
      <c r="N84" s="30">
        <f>N57</f>
        <v>64.03564645383686</v>
      </c>
      <c r="O84" s="30" t="s">
        <v>314</v>
      </c>
      <c r="P84" s="30"/>
      <c r="Q84" s="11" t="str">
        <f>[1]!FormDisp(J84)</f>
        <v>=J57</v>
      </c>
      <c r="R84" s="11"/>
    </row>
    <row r="85" spans="1:18" ht="14.25" customHeight="1">
      <c r="A85" s="8">
        <f t="shared" si="6"/>
        <v>85</v>
      </c>
      <c r="B85" s="20" t="s">
        <v>184</v>
      </c>
      <c r="C85" s="18"/>
      <c r="D85" s="19">
        <v>4</v>
      </c>
      <c r="E85" s="19">
        <v>4.249999999999998</v>
      </c>
      <c r="F85" s="19">
        <v>4.11264</v>
      </c>
      <c r="G85" s="19">
        <v>4.705374239999999</v>
      </c>
      <c r="H85" s="19">
        <v>4.5106240284</v>
      </c>
      <c r="I85" s="50">
        <v>4.551166578490559</v>
      </c>
      <c r="J85" s="30">
        <f>J84*J34</f>
        <v>4.735283080664816</v>
      </c>
      <c r="K85" s="30">
        <f>K84*K34</f>
        <v>4.877341573084761</v>
      </c>
      <c r="L85" s="30">
        <f>L84*L34</f>
        <v>5.0236618202773045</v>
      </c>
      <c r="M85" s="30">
        <f>M84*M34</f>
        <v>5.224608293088397</v>
      </c>
      <c r="N85" s="30">
        <f>N84*N34</f>
        <v>5.433592624811933</v>
      </c>
      <c r="O85" s="30" t="s">
        <v>315</v>
      </c>
      <c r="P85" s="30"/>
      <c r="Q85" s="11" t="str">
        <f>[1]!FormDisp(J85)</f>
        <v>=J84*J34</v>
      </c>
      <c r="R85" s="11"/>
    </row>
    <row r="86" spans="1:18" ht="18" customHeight="1">
      <c r="A86" s="8">
        <f t="shared" si="6"/>
        <v>86</v>
      </c>
      <c r="B86" s="20" t="s">
        <v>185</v>
      </c>
      <c r="C86" s="18"/>
      <c r="D86" s="19">
        <v>0</v>
      </c>
      <c r="E86" s="19">
        <v>4</v>
      </c>
      <c r="F86" s="19">
        <v>4.249999999999998</v>
      </c>
      <c r="G86" s="19">
        <v>4.11264</v>
      </c>
      <c r="H86" s="19">
        <v>4.705374239999999</v>
      </c>
      <c r="I86" s="50">
        <v>4.5106240284</v>
      </c>
      <c r="J86" s="61">
        <v>4.551166578490559</v>
      </c>
      <c r="K86" s="30">
        <f>J85</f>
        <v>4.735283080664816</v>
      </c>
      <c r="L86" s="30">
        <f>K85</f>
        <v>4.877341573084761</v>
      </c>
      <c r="M86" s="30">
        <f>L85</f>
        <v>5.0236618202773045</v>
      </c>
      <c r="N86" s="30">
        <f>M85</f>
        <v>5.224608293088397</v>
      </c>
      <c r="O86" s="30" t="s">
        <v>316</v>
      </c>
      <c r="P86" s="30"/>
      <c r="Q86" s="11" t="str">
        <f>[1]!FormDisp(J86)</f>
        <v>4.55116657849056</v>
      </c>
      <c r="R86" s="11"/>
    </row>
    <row r="87" spans="1:18" ht="15">
      <c r="A87" s="8">
        <f t="shared" si="6"/>
        <v>87</v>
      </c>
      <c r="B87" s="20" t="s">
        <v>186</v>
      </c>
      <c r="C87" s="18"/>
      <c r="D87" s="19">
        <v>4</v>
      </c>
      <c r="E87" s="19">
        <v>51.25</v>
      </c>
      <c r="F87" s="19">
        <v>51.27064</v>
      </c>
      <c r="G87" s="19">
        <v>52.87467023999999</v>
      </c>
      <c r="H87" s="19">
        <v>52.87141482839999</v>
      </c>
      <c r="I87" s="50">
        <v>54.221097055930535</v>
      </c>
      <c r="J87" s="30">
        <f>J84+J85-J86</f>
        <v>55.99008764318943</v>
      </c>
      <c r="K87" s="30">
        <f>K84+K85-K86</f>
        <v>57.62220876766558</v>
      </c>
      <c r="L87" s="30">
        <f>L84+L85-L86</f>
        <v>59.35087503069555</v>
      </c>
      <c r="M87" s="30">
        <f>M84+M85-M86</f>
        <v>61.77368344765423</v>
      </c>
      <c r="N87" s="30">
        <f>N84+N85-N86</f>
        <v>64.2446307855604</v>
      </c>
      <c r="O87" s="30" t="s">
        <v>317</v>
      </c>
      <c r="P87" s="30"/>
      <c r="Q87" s="11" t="str">
        <f>[1]!FormDisp(J87)</f>
        <v>=J84+J85-J86</v>
      </c>
      <c r="R87" s="11"/>
    </row>
    <row r="88" spans="1:18" ht="14.25" customHeight="1">
      <c r="A88" s="8">
        <f t="shared" si="6"/>
        <v>88</v>
      </c>
      <c r="B88" s="20" t="s">
        <v>187</v>
      </c>
      <c r="C88" s="18"/>
      <c r="D88" s="62">
        <v>5</v>
      </c>
      <c r="E88" s="62">
        <v>5.326499999999999</v>
      </c>
      <c r="F88" s="62">
        <v>5.653174244999999</v>
      </c>
      <c r="G88" s="62">
        <v>6.005847520274323</v>
      </c>
      <c r="H88" s="62">
        <v>6.33767059576948</v>
      </c>
      <c r="I88" s="50">
        <v>6.649357235669423</v>
      </c>
      <c r="J88" s="30">
        <f>I19*(1+J48)</f>
        <v>6.95336584848423</v>
      </c>
      <c r="K88" s="30">
        <f>J88*(1+K48)</f>
        <v>7.236315688273675</v>
      </c>
      <c r="L88" s="30">
        <f>K88*(1+L48)</f>
        <v>7.494398887295956</v>
      </c>
      <c r="M88" s="30">
        <f>L88*(1+M48)</f>
        <v>7.761686623611367</v>
      </c>
      <c r="N88" s="30">
        <f>M88*(1+N48)</f>
        <v>8.038507177042467</v>
      </c>
      <c r="O88" s="30" t="s">
        <v>318</v>
      </c>
      <c r="P88" s="30" t="s">
        <v>319</v>
      </c>
      <c r="Q88" s="11" t="str">
        <f>[1]!FormDisp(J88)</f>
        <v>=I19*(1+J48)</v>
      </c>
      <c r="R88" s="11" t="str">
        <f>[1]!FormDisp(K88)</f>
        <v>=J88*(1+K48)</v>
      </c>
    </row>
    <row r="89" spans="1:18" ht="15">
      <c r="A89" s="8">
        <f t="shared" si="6"/>
        <v>89</v>
      </c>
      <c r="B89" s="23"/>
      <c r="C89" s="18"/>
      <c r="D89" s="31"/>
      <c r="E89" s="39"/>
      <c r="F89" s="31"/>
      <c r="G89" s="31"/>
      <c r="H89" s="31"/>
      <c r="I89" s="50">
        <f>I93/I85</f>
        <v>6.649357235669423</v>
      </c>
      <c r="J89" s="55"/>
      <c r="K89" s="55"/>
      <c r="L89" s="16"/>
      <c r="M89" s="16"/>
      <c r="N89" s="14"/>
      <c r="O89" s="14" t="s">
        <v>263</v>
      </c>
      <c r="P89" s="14"/>
      <c r="Q89" s="11">
        <f>[1]!FormDisp(J89)</f>
      </c>
      <c r="R89" s="11"/>
    </row>
    <row r="90" spans="1:18" ht="25.5">
      <c r="A90" s="8">
        <f t="shared" si="6"/>
        <v>90</v>
      </c>
      <c r="B90" s="17" t="s">
        <v>188</v>
      </c>
      <c r="C90" s="60" t="s">
        <v>1</v>
      </c>
      <c r="D90" s="60">
        <v>0</v>
      </c>
      <c r="E90" s="60">
        <v>1</v>
      </c>
      <c r="F90" s="60">
        <v>2</v>
      </c>
      <c r="G90" s="60">
        <v>3</v>
      </c>
      <c r="H90" s="60">
        <v>4</v>
      </c>
      <c r="I90" s="10">
        <v>5</v>
      </c>
      <c r="J90" s="9">
        <v>6</v>
      </c>
      <c r="K90" s="9">
        <v>7</v>
      </c>
      <c r="L90" s="9">
        <v>8</v>
      </c>
      <c r="M90" s="9">
        <v>9</v>
      </c>
      <c r="N90" s="9">
        <v>10</v>
      </c>
      <c r="O90" s="9" t="s">
        <v>283</v>
      </c>
      <c r="P90" s="9"/>
      <c r="Q90" s="11" t="str">
        <f>[1]!FormDisp(J90)</f>
        <v>6</v>
      </c>
      <c r="R90" s="11"/>
    </row>
    <row r="91" spans="1:18" ht="15">
      <c r="A91" s="8">
        <f t="shared" si="6"/>
        <v>91</v>
      </c>
      <c r="B91" s="20" t="s">
        <v>169</v>
      </c>
      <c r="C91" s="18"/>
      <c r="D91" s="19">
        <v>0</v>
      </c>
      <c r="E91" s="19">
        <v>20</v>
      </c>
      <c r="F91" s="19">
        <v>22.63762499999999</v>
      </c>
      <c r="G91" s="19">
        <v>23.249470526956795</v>
      </c>
      <c r="H91" s="19">
        <v>28.259760211266673</v>
      </c>
      <c r="I91" s="50">
        <v>28.58684927336196</v>
      </c>
      <c r="J91" s="19">
        <f>I212</f>
        <v>30.262332419423046</v>
      </c>
      <c r="K91" s="19">
        <f>J93</f>
        <v>32.92615565599993</v>
      </c>
      <c r="L91" s="19">
        <f>K93</f>
        <v>35.29398334238266</v>
      </c>
      <c r="M91" s="19">
        <f>L93</f>
        <v>37.64932555603741</v>
      </c>
      <c r="N91" s="19">
        <f>M93</f>
        <v>40.551772302073225</v>
      </c>
      <c r="O91" s="19" t="s">
        <v>320</v>
      </c>
      <c r="P91" s="19" t="s">
        <v>321</v>
      </c>
      <c r="Q91" s="11" t="str">
        <f>[1]!FormDisp(J91)</f>
        <v>=I212</v>
      </c>
      <c r="R91" s="11" t="str">
        <f>[1]!FormDisp(K91)</f>
        <v>=J93</v>
      </c>
    </row>
    <row r="92" spans="1:18" ht="15">
      <c r="A92" s="8">
        <f t="shared" si="6"/>
        <v>92</v>
      </c>
      <c r="B92" s="20" t="s">
        <v>189</v>
      </c>
      <c r="C92" s="18"/>
      <c r="D92" s="19">
        <v>20</v>
      </c>
      <c r="E92" s="19">
        <v>272.983125</v>
      </c>
      <c r="F92" s="19">
        <v>289.84186157266674</v>
      </c>
      <c r="G92" s="19">
        <v>317.5572071462265</v>
      </c>
      <c r="H92" s="19">
        <v>335.0816111146811</v>
      </c>
      <c r="I92" s="50">
        <v>360.53544403478577</v>
      </c>
      <c r="J92" s="19">
        <f>J87*J88</f>
        <v>389.31956327179233</v>
      </c>
      <c r="K92" s="19">
        <f>K87*K88</f>
        <v>416.97249329843936</v>
      </c>
      <c r="L92" s="19">
        <f>L87*L88</f>
        <v>444.79913179008605</v>
      </c>
      <c r="M92" s="19">
        <f>M87*M88</f>
        <v>479.46797250686075</v>
      </c>
      <c r="N92" s="19">
        <f>N87*N88</f>
        <v>516.4309256561708</v>
      </c>
      <c r="O92" s="19" t="s">
        <v>322</v>
      </c>
      <c r="P92" s="19"/>
      <c r="Q92" s="11" t="str">
        <f>[1]!FormDisp(J92)</f>
        <v>=J87*J88</v>
      </c>
      <c r="R92" s="11"/>
    </row>
    <row r="93" spans="1:18" ht="15">
      <c r="A93" s="8">
        <f t="shared" si="6"/>
        <v>93</v>
      </c>
      <c r="B93" s="20" t="s">
        <v>190</v>
      </c>
      <c r="C93" s="18"/>
      <c r="D93" s="19">
        <v>20</v>
      </c>
      <c r="E93" s="19">
        <v>22.63762499999999</v>
      </c>
      <c r="F93" s="19">
        <v>23.249470526956795</v>
      </c>
      <c r="G93" s="19">
        <v>28.259760211266673</v>
      </c>
      <c r="H93" s="19">
        <v>28.58684927336196</v>
      </c>
      <c r="I93" s="50">
        <v>30.262332419423046</v>
      </c>
      <c r="J93" s="19">
        <f>J85*J88</f>
        <v>32.92615565599993</v>
      </c>
      <c r="K93" s="19">
        <f>K85*K88</f>
        <v>35.29398334238266</v>
      </c>
      <c r="L93" s="19">
        <f>L85*L88</f>
        <v>37.64932555603741</v>
      </c>
      <c r="M93" s="19">
        <f>M85*M88</f>
        <v>40.551772302073225</v>
      </c>
      <c r="N93" s="19">
        <f>N85*N88</f>
        <v>43.677973311675736</v>
      </c>
      <c r="O93" s="19" t="s">
        <v>323</v>
      </c>
      <c r="P93" s="19"/>
      <c r="Q93" s="11" t="str">
        <f>[1]!FormDisp(J93)</f>
        <v>=J85*J88</v>
      </c>
      <c r="R93" s="11"/>
    </row>
    <row r="94" spans="1:18" ht="15">
      <c r="A94" s="8">
        <f t="shared" si="6"/>
        <v>94</v>
      </c>
      <c r="B94" s="20" t="s">
        <v>237</v>
      </c>
      <c r="C94" s="18"/>
      <c r="D94" s="19">
        <v>0</v>
      </c>
      <c r="E94" s="19">
        <v>270.34549999999996</v>
      </c>
      <c r="F94" s="19">
        <v>289.23001604571</v>
      </c>
      <c r="G94" s="19">
        <v>312.5469174619166</v>
      </c>
      <c r="H94" s="19">
        <v>334.7545220525858</v>
      </c>
      <c r="I94" s="50">
        <v>358.8599608887247</v>
      </c>
      <c r="J94" s="19">
        <f>J91+J92-J93</f>
        <v>386.65574003521544</v>
      </c>
      <c r="K94" s="19">
        <f>K91+K92-K93</f>
        <v>414.60466561205664</v>
      </c>
      <c r="L94" s="19">
        <f>L91+L92-L93</f>
        <v>442.4437895764313</v>
      </c>
      <c r="M94" s="19">
        <f>M91+M92-M93</f>
        <v>476.5655257608249</v>
      </c>
      <c r="N94" s="19">
        <f>N91+N92-N93</f>
        <v>513.3047246465683</v>
      </c>
      <c r="O94" s="19" t="s">
        <v>324</v>
      </c>
      <c r="P94" s="19"/>
      <c r="Q94" s="11" t="str">
        <f>[1]!FormDisp(J94)</f>
        <v>=J91+J92-J93</v>
      </c>
      <c r="R94" s="11"/>
    </row>
    <row r="95" spans="1:18" ht="15">
      <c r="A95" s="8">
        <f t="shared" si="6"/>
        <v>95</v>
      </c>
      <c r="B95" s="23" t="s">
        <v>33</v>
      </c>
      <c r="C95" s="18"/>
      <c r="D95" s="19">
        <v>22</v>
      </c>
      <c r="E95" s="19">
        <v>23.4366</v>
      </c>
      <c r="F95" s="19">
        <v>24.97286913</v>
      </c>
      <c r="G95" s="19">
        <v>26.4517624398786</v>
      </c>
      <c r="H95" s="19">
        <v>27.99654536636751</v>
      </c>
      <c r="I95" s="50">
        <v>29.607466586748295</v>
      </c>
      <c r="J95" s="19">
        <f>I195*(1+J$49)</f>
        <v>31.05349525484508</v>
      </c>
      <c r="K95" s="19">
        <f>J95*(1+K$49)</f>
        <v>32.413560713269156</v>
      </c>
      <c r="L95" s="19">
        <f>K95*(1+L$49)</f>
        <v>33.6697482587119</v>
      </c>
      <c r="M95" s="19">
        <f>L95*(1+M$49)</f>
        <v>34.97461935247827</v>
      </c>
      <c r="N95" s="19">
        <f>M95*(1+N$49)</f>
        <v>36.33006072548356</v>
      </c>
      <c r="O95" s="19" t="s">
        <v>325</v>
      </c>
      <c r="P95" s="19" t="s">
        <v>326</v>
      </c>
      <c r="Q95" s="11" t="str">
        <f>[1]!FormDisp(J95)</f>
        <v>=I195*(1+J$49)</v>
      </c>
      <c r="R95" s="11" t="str">
        <f>[1]!FormDisp(K95)</f>
        <v>=J95*(1+K$49)</v>
      </c>
    </row>
    <row r="96" spans="1:18" ht="15">
      <c r="A96" s="8">
        <f t="shared" si="6"/>
        <v>96</v>
      </c>
      <c r="B96" s="23"/>
      <c r="C96" s="60"/>
      <c r="D96" s="60">
        <v>0</v>
      </c>
      <c r="E96" s="60">
        <v>1</v>
      </c>
      <c r="F96" s="60">
        <v>2</v>
      </c>
      <c r="G96" s="60">
        <v>3</v>
      </c>
      <c r="H96" s="60">
        <v>4</v>
      </c>
      <c r="I96" s="50">
        <v>5</v>
      </c>
      <c r="J96" s="19"/>
      <c r="K96" s="19"/>
      <c r="L96" s="19"/>
      <c r="M96" s="19"/>
      <c r="N96" s="19"/>
      <c r="O96" s="19" t="s">
        <v>263</v>
      </c>
      <c r="P96" s="19"/>
      <c r="Q96" s="11">
        <f>[1]!FormDisp(J96)</f>
      </c>
      <c r="R96" s="11"/>
    </row>
    <row r="97" spans="1:18" ht="25.5">
      <c r="A97" s="8">
        <f t="shared" si="6"/>
        <v>97</v>
      </c>
      <c r="B97" s="20" t="s">
        <v>191</v>
      </c>
      <c r="C97" s="10"/>
      <c r="D97" s="10"/>
      <c r="E97" s="10"/>
      <c r="F97" s="10"/>
      <c r="G97" s="10"/>
      <c r="H97" s="10"/>
      <c r="I97" s="50"/>
      <c r="J97" s="58"/>
      <c r="K97" s="58"/>
      <c r="L97" s="14"/>
      <c r="M97" s="63"/>
      <c r="N97" s="14"/>
      <c r="O97" s="14" t="s">
        <v>263</v>
      </c>
      <c r="P97" s="14"/>
      <c r="Q97" s="11">
        <f>[1]!FormDisp(J97)</f>
      </c>
      <c r="R97" s="11"/>
    </row>
    <row r="98" spans="1:18" ht="15">
      <c r="A98" s="8">
        <f t="shared" si="6"/>
        <v>98</v>
      </c>
      <c r="B98" s="20" t="s">
        <v>103</v>
      </c>
      <c r="C98" s="18"/>
      <c r="D98" s="16"/>
      <c r="E98" s="19">
        <v>15.257894400000003</v>
      </c>
      <c r="F98" s="19">
        <v>16.404339628164095</v>
      </c>
      <c r="G98" s="19">
        <v>17.776798040333684</v>
      </c>
      <c r="H98" s="19">
        <v>19.172969981623446</v>
      </c>
      <c r="I98" s="50">
        <v>20.620156492699568</v>
      </c>
      <c r="J98" s="19"/>
      <c r="K98" s="19"/>
      <c r="L98" s="19"/>
      <c r="M98" s="19"/>
      <c r="N98" s="19"/>
      <c r="O98" s="19" t="s">
        <v>263</v>
      </c>
      <c r="P98" s="19"/>
      <c r="Q98" s="11">
        <f>[1]!FormDisp(J98)</f>
      </c>
      <c r="R98" s="11"/>
    </row>
    <row r="99" spans="1:18" ht="15">
      <c r="A99" s="8">
        <f t="shared" si="6"/>
        <v>99</v>
      </c>
      <c r="B99" s="20" t="s">
        <v>104</v>
      </c>
      <c r="C99" s="18"/>
      <c r="D99" s="19">
        <v>24</v>
      </c>
      <c r="E99" s="19">
        <v>25.821599999999997</v>
      </c>
      <c r="F99" s="19">
        <v>27.786623759999998</v>
      </c>
      <c r="G99" s="19">
        <v>29.608036947467998</v>
      </c>
      <c r="H99" s="19">
        <v>31.430411621584653</v>
      </c>
      <c r="I99" s="50">
        <v>33.1075383857124</v>
      </c>
      <c r="J99" s="19"/>
      <c r="K99" s="19"/>
      <c r="L99" s="19"/>
      <c r="M99" s="19"/>
      <c r="N99" s="19"/>
      <c r="O99" s="19" t="s">
        <v>263</v>
      </c>
      <c r="P99" s="19"/>
      <c r="Q99" s="11">
        <f>[1]!FormDisp(J99)</f>
      </c>
      <c r="R99" s="11"/>
    </row>
    <row r="100" spans="1:18" ht="15">
      <c r="A100" s="8">
        <f t="shared" si="6"/>
        <v>100</v>
      </c>
      <c r="B100" s="20" t="s">
        <v>135</v>
      </c>
      <c r="C100" s="18"/>
      <c r="D100" s="16"/>
      <c r="E100" s="19">
        <v>11.443420800000002</v>
      </c>
      <c r="F100" s="19">
        <v>12.303254721123071</v>
      </c>
      <c r="G100" s="19">
        <v>13.332598530250262</v>
      </c>
      <c r="H100" s="19">
        <v>14.379727486217584</v>
      </c>
      <c r="I100" s="50">
        <v>15.465117369524673</v>
      </c>
      <c r="J100" s="19"/>
      <c r="K100" s="19"/>
      <c r="L100" s="19"/>
      <c r="M100" s="19"/>
      <c r="N100" s="19"/>
      <c r="O100" s="19" t="s">
        <v>263</v>
      </c>
      <c r="P100" s="19"/>
      <c r="Q100" s="11">
        <f>[1]!FormDisp(J100)</f>
      </c>
      <c r="R100" s="11"/>
    </row>
    <row r="101" spans="1:18" ht="25.5">
      <c r="A101" s="8">
        <f t="shared" si="6"/>
        <v>101</v>
      </c>
      <c r="B101" s="20" t="s">
        <v>191</v>
      </c>
      <c r="C101" s="18"/>
      <c r="D101" s="16"/>
      <c r="E101" s="19">
        <v>52.5229152</v>
      </c>
      <c r="F101" s="19">
        <v>56.49421810928716</v>
      </c>
      <c r="G101" s="19">
        <v>60.71743351805195</v>
      </c>
      <c r="H101" s="19">
        <v>64.98310908942568</v>
      </c>
      <c r="I101" s="50">
        <v>69.19281224793664</v>
      </c>
      <c r="J101" s="30">
        <f>I196*(1+J50)</f>
        <v>73.33642832028782</v>
      </c>
      <c r="K101" s="30">
        <f>J101*(1+K50)</f>
        <v>77.35449191361597</v>
      </c>
      <c r="L101" s="30">
        <f>K101*(1+L50)</f>
        <v>81.19853540959157</v>
      </c>
      <c r="M101" s="30">
        <f>L101*(1+M50)</f>
        <v>85.23360427504997</v>
      </c>
      <c r="N101" s="30">
        <f>M101*(1+N50)</f>
        <v>89.46919129846357</v>
      </c>
      <c r="O101" s="30" t="s">
        <v>327</v>
      </c>
      <c r="P101" s="30" t="s">
        <v>328</v>
      </c>
      <c r="Q101" s="11" t="str">
        <f>[1]!FormDisp(J101)</f>
        <v>=I196*(1+J50)</v>
      </c>
      <c r="R101" s="11" t="str">
        <f>[1]!FormDisp(K101)</f>
        <v>=J101*(1+K50)</v>
      </c>
    </row>
    <row r="102" spans="1:18" ht="15">
      <c r="A102" s="8">
        <f t="shared" si="6"/>
        <v>102</v>
      </c>
      <c r="B102" s="23"/>
      <c r="C102" s="18"/>
      <c r="D102" s="16"/>
      <c r="E102" s="19"/>
      <c r="F102" s="19"/>
      <c r="G102" s="19"/>
      <c r="H102" s="19"/>
      <c r="I102" s="50"/>
      <c r="J102" s="55"/>
      <c r="K102" s="55"/>
      <c r="L102" s="16"/>
      <c r="M102" s="14"/>
      <c r="N102" s="14"/>
      <c r="O102" s="14" t="s">
        <v>263</v>
      </c>
      <c r="P102" s="14"/>
      <c r="Q102" s="11">
        <f>[1]!FormDisp(J102)</f>
      </c>
      <c r="R102" s="11"/>
    </row>
    <row r="103" spans="1:18" ht="15">
      <c r="A103" s="8">
        <f t="shared" si="6"/>
        <v>103</v>
      </c>
      <c r="B103" s="17" t="s">
        <v>192</v>
      </c>
      <c r="C103" s="60" t="s">
        <v>1</v>
      </c>
      <c r="D103" s="60">
        <v>0</v>
      </c>
      <c r="E103" s="60">
        <v>1</v>
      </c>
      <c r="F103" s="60">
        <v>2</v>
      </c>
      <c r="G103" s="60">
        <v>3</v>
      </c>
      <c r="H103" s="60">
        <v>4</v>
      </c>
      <c r="I103" s="10">
        <v>5</v>
      </c>
      <c r="J103" s="9">
        <v>6</v>
      </c>
      <c r="K103" s="9">
        <v>7</v>
      </c>
      <c r="L103" s="9">
        <v>8</v>
      </c>
      <c r="M103" s="9">
        <v>9</v>
      </c>
      <c r="N103" s="9">
        <v>10</v>
      </c>
      <c r="O103" s="9" t="s">
        <v>283</v>
      </c>
      <c r="P103" s="9"/>
      <c r="Q103" s="11" t="str">
        <f>[1]!FormDisp(J103)</f>
        <v>6</v>
      </c>
      <c r="R103" s="11"/>
    </row>
    <row r="104" spans="1:18" ht="15">
      <c r="A104" s="8">
        <f t="shared" si="6"/>
        <v>104</v>
      </c>
      <c r="B104" s="20" t="s">
        <v>193</v>
      </c>
      <c r="C104" s="18"/>
      <c r="D104" s="16"/>
      <c r="E104" s="19">
        <v>381.44736000000006</v>
      </c>
      <c r="F104" s="19">
        <v>410.1084907041024</v>
      </c>
      <c r="G104" s="19">
        <v>444.4199510083421</v>
      </c>
      <c r="H104" s="19">
        <v>479.32424954058615</v>
      </c>
      <c r="I104" s="50">
        <v>515.5039123174892</v>
      </c>
      <c r="J104" s="19">
        <f>J59</f>
        <v>557.867920730958</v>
      </c>
      <c r="K104" s="19">
        <f>K59</f>
        <v>600.8109266384139</v>
      </c>
      <c r="L104" s="19">
        <f>L59</f>
        <v>643.933665269418</v>
      </c>
      <c r="M104" s="19">
        <f>M59</f>
        <v>696.8520050945258</v>
      </c>
      <c r="N104" s="19">
        <f>N59</f>
        <v>754.1191635027928</v>
      </c>
      <c r="O104" s="19" t="s">
        <v>329</v>
      </c>
      <c r="P104" s="19"/>
      <c r="Q104" s="11" t="str">
        <f>[1]!FormDisp(J104)</f>
        <v>=J59</v>
      </c>
      <c r="R104" s="11"/>
    </row>
    <row r="105" spans="1:18" ht="25.5">
      <c r="A105" s="8">
        <f t="shared" si="6"/>
        <v>105</v>
      </c>
      <c r="B105" s="20" t="s">
        <v>194</v>
      </c>
      <c r="C105" s="18"/>
      <c r="D105" s="16"/>
      <c r="E105" s="19">
        <v>358.56051840000003</v>
      </c>
      <c r="F105" s="19">
        <v>385.5019812618562</v>
      </c>
      <c r="G105" s="19">
        <v>426.6431529680084</v>
      </c>
      <c r="H105" s="19">
        <v>445.77155207274507</v>
      </c>
      <c r="I105" s="50">
        <v>500.03879494796445</v>
      </c>
      <c r="J105" s="19">
        <f>J59*(1-J35)</f>
        <v>528.8587888529481</v>
      </c>
      <c r="K105" s="19">
        <f>K59*(1-K35)</f>
        <v>569.5687584532163</v>
      </c>
      <c r="L105" s="19">
        <f>L59*(1-L35)</f>
        <v>610.4491146754083</v>
      </c>
      <c r="M105" s="19">
        <f>M59*(1-M35)</f>
        <v>660.6157008296104</v>
      </c>
      <c r="N105" s="19">
        <f>N59*(1-N35)</f>
        <v>714.9049670006476</v>
      </c>
      <c r="O105" s="19" t="s">
        <v>330</v>
      </c>
      <c r="P105" s="19"/>
      <c r="Q105" s="11" t="str">
        <f>[1]!FormDisp(J105)</f>
        <v>=J59*(1-J35)</v>
      </c>
      <c r="R105" s="11"/>
    </row>
    <row r="106" spans="1:18" ht="15">
      <c r="A106" s="8">
        <f t="shared" si="6"/>
        <v>106</v>
      </c>
      <c r="B106" s="20" t="s">
        <v>198</v>
      </c>
      <c r="C106" s="18"/>
      <c r="D106" s="16"/>
      <c r="E106" s="19">
        <v>22.886841600000004</v>
      </c>
      <c r="F106" s="19">
        <v>24.606509442246143</v>
      </c>
      <c r="G106" s="19">
        <v>17.776798040333684</v>
      </c>
      <c r="H106" s="19">
        <v>33.552697467841035</v>
      </c>
      <c r="I106" s="50">
        <v>15.465117369524673</v>
      </c>
      <c r="J106" s="19">
        <f>J104*J35</f>
        <v>29.009131878009818</v>
      </c>
      <c r="K106" s="19">
        <f>K104*K35</f>
        <v>31.242168185197524</v>
      </c>
      <c r="L106" s="19">
        <f>L104*L35</f>
        <v>33.48455059400974</v>
      </c>
      <c r="M106" s="19">
        <f>M104*M35</f>
        <v>36.23630426491535</v>
      </c>
      <c r="N106" s="19">
        <f>N104*N35</f>
        <v>39.21419650214523</v>
      </c>
      <c r="O106" s="19" t="s">
        <v>331</v>
      </c>
      <c r="P106" s="19"/>
      <c r="Q106" s="11" t="str">
        <f>[1]!FormDisp(J106)</f>
        <v>=J104*J35</v>
      </c>
      <c r="R106" s="11"/>
    </row>
    <row r="107" spans="1:18" ht="15">
      <c r="A107" s="8">
        <f t="shared" si="6"/>
        <v>107</v>
      </c>
      <c r="B107" s="20" t="s">
        <v>195</v>
      </c>
      <c r="C107" s="18"/>
      <c r="D107" s="16"/>
      <c r="E107" s="19">
        <v>272.983125</v>
      </c>
      <c r="F107" s="19">
        <v>289.84186157266674</v>
      </c>
      <c r="G107" s="19">
        <v>317.5572071462265</v>
      </c>
      <c r="H107" s="19">
        <v>335.0816111146811</v>
      </c>
      <c r="I107" s="50">
        <v>360.53544403478577</v>
      </c>
      <c r="J107" s="19">
        <f>J92</f>
        <v>389.31956327179233</v>
      </c>
      <c r="K107" s="19">
        <f>K92</f>
        <v>416.97249329843936</v>
      </c>
      <c r="L107" s="19">
        <f>L92</f>
        <v>444.79913179008605</v>
      </c>
      <c r="M107" s="19">
        <f>M92</f>
        <v>479.46797250686075</v>
      </c>
      <c r="N107" s="19">
        <f>N92</f>
        <v>516.4309256561708</v>
      </c>
      <c r="O107" s="19" t="s">
        <v>332</v>
      </c>
      <c r="P107" s="19"/>
      <c r="Q107" s="11" t="str">
        <f>[1]!FormDisp(J107)</f>
        <v>=J92</v>
      </c>
      <c r="R107" s="11"/>
    </row>
    <row r="108" spans="1:18" ht="25.5">
      <c r="A108" s="8">
        <f t="shared" si="6"/>
        <v>108</v>
      </c>
      <c r="B108" s="20" t="s">
        <v>196</v>
      </c>
      <c r="C108" s="18"/>
      <c r="D108" s="19">
        <v>20</v>
      </c>
      <c r="E108" s="19">
        <v>245.6848125</v>
      </c>
      <c r="F108" s="19">
        <v>257.9592567996734</v>
      </c>
      <c r="G108" s="19">
        <v>279.45034228867934</v>
      </c>
      <c r="H108" s="19">
        <v>311.6258983366534</v>
      </c>
      <c r="I108" s="50">
        <v>331.69260851200295</v>
      </c>
      <c r="J108" s="19">
        <f>J92*(1-J36)</f>
        <v>351.9448851977003</v>
      </c>
      <c r="K108" s="19">
        <f>K92*(1-K36)</f>
        <v>376.9431339417892</v>
      </c>
      <c r="L108" s="19">
        <f>L92*(1-L36)</f>
        <v>402.0984151382378</v>
      </c>
      <c r="M108" s="19">
        <f>M92*(1-M36)</f>
        <v>433.43904714620214</v>
      </c>
      <c r="N108" s="19">
        <f>N92*(1-N36)</f>
        <v>466.85355679317837</v>
      </c>
      <c r="O108" s="19" t="s">
        <v>333</v>
      </c>
      <c r="P108" s="19"/>
      <c r="Q108" s="11" t="str">
        <f>[1]!FormDisp(J108)</f>
        <v>=J92*(1-J36)</v>
      </c>
      <c r="R108" s="11"/>
    </row>
    <row r="109" spans="1:18" ht="15.75" customHeight="1">
      <c r="A109" s="8">
        <f t="shared" si="6"/>
        <v>109</v>
      </c>
      <c r="B109" s="20" t="s">
        <v>197</v>
      </c>
      <c r="C109" s="18"/>
      <c r="D109" s="19">
        <v>0</v>
      </c>
      <c r="E109" s="19">
        <v>27.29831249999998</v>
      </c>
      <c r="F109" s="19">
        <v>31.882604772993318</v>
      </c>
      <c r="G109" s="19">
        <v>38.10686485754718</v>
      </c>
      <c r="H109" s="19">
        <v>23.455712778027703</v>
      </c>
      <c r="I109" s="50">
        <v>28.84283552278282</v>
      </c>
      <c r="J109" s="19">
        <f>J107-J108</f>
        <v>37.37467807409206</v>
      </c>
      <c r="K109" s="19">
        <f>K107-K108</f>
        <v>40.02935935665016</v>
      </c>
      <c r="L109" s="19">
        <f>L107-L108</f>
        <v>42.70071665184827</v>
      </c>
      <c r="M109" s="19">
        <f>M107-M108</f>
        <v>46.028925360658604</v>
      </c>
      <c r="N109" s="19">
        <f>N107-N108</f>
        <v>49.57736886299239</v>
      </c>
      <c r="O109" s="19" t="s">
        <v>334</v>
      </c>
      <c r="P109" s="19"/>
      <c r="Q109" s="11" t="str">
        <f>[1]!FormDisp(J109)</f>
        <v>=J107-J108</v>
      </c>
      <c r="R109" s="11"/>
    </row>
    <row r="110" spans="1:18" ht="15">
      <c r="A110" s="8">
        <f t="shared" si="6"/>
        <v>110</v>
      </c>
      <c r="B110" s="14"/>
      <c r="C110" s="14"/>
      <c r="D110" s="14"/>
      <c r="E110" s="14"/>
      <c r="F110" s="14"/>
      <c r="G110" s="14"/>
      <c r="H110" s="14"/>
      <c r="I110" s="50"/>
      <c r="J110" s="55"/>
      <c r="K110" s="55"/>
      <c r="L110" s="14"/>
      <c r="M110" s="14"/>
      <c r="N110" s="14"/>
      <c r="O110" s="14" t="s">
        <v>263</v>
      </c>
      <c r="P110" s="14"/>
      <c r="Q110" s="11">
        <f>[1]!FormDisp(J110)</f>
      </c>
      <c r="R110" s="11"/>
    </row>
    <row r="111" spans="1:18" ht="15" customHeight="1">
      <c r="A111" s="8">
        <f t="shared" si="6"/>
        <v>111</v>
      </c>
      <c r="B111" s="17" t="s">
        <v>208</v>
      </c>
      <c r="C111" s="60" t="s">
        <v>1</v>
      </c>
      <c r="D111" s="60">
        <v>0</v>
      </c>
      <c r="E111" s="60">
        <v>1</v>
      </c>
      <c r="F111" s="60">
        <v>2</v>
      </c>
      <c r="G111" s="60">
        <v>3</v>
      </c>
      <c r="H111" s="60">
        <v>4</v>
      </c>
      <c r="I111" s="10">
        <v>5</v>
      </c>
      <c r="J111" s="9">
        <v>6</v>
      </c>
      <c r="K111" s="9">
        <v>7</v>
      </c>
      <c r="L111" s="9">
        <v>8</v>
      </c>
      <c r="M111" s="9">
        <v>9</v>
      </c>
      <c r="N111" s="9">
        <v>10</v>
      </c>
      <c r="O111" s="9" t="s">
        <v>283</v>
      </c>
      <c r="P111" s="9"/>
      <c r="Q111" s="11" t="str">
        <f>[1]!FormDisp(J111)</f>
        <v>6</v>
      </c>
      <c r="R111" s="11"/>
    </row>
    <row r="112" spans="1:18" ht="25.5">
      <c r="A112" s="8">
        <f t="shared" si="6"/>
        <v>112</v>
      </c>
      <c r="B112" s="20" t="s">
        <v>209</v>
      </c>
      <c r="C112" s="18"/>
      <c r="D112" s="19">
        <v>0</v>
      </c>
      <c r="E112" s="19">
        <v>358.56051840000003</v>
      </c>
      <c r="F112" s="19">
        <v>385.5019812618562</v>
      </c>
      <c r="G112" s="19">
        <v>426.6431529680084</v>
      </c>
      <c r="H112" s="19">
        <v>445.77155207274507</v>
      </c>
      <c r="I112" s="50">
        <v>500.03879494796445</v>
      </c>
      <c r="J112" s="19">
        <f>J105</f>
        <v>528.8587888529481</v>
      </c>
      <c r="K112" s="19">
        <f>K105</f>
        <v>569.5687584532163</v>
      </c>
      <c r="L112" s="19">
        <f>L105</f>
        <v>610.4491146754083</v>
      </c>
      <c r="M112" s="19">
        <f>M105</f>
        <v>660.6157008296104</v>
      </c>
      <c r="N112" s="19">
        <f>N105</f>
        <v>714.9049670006476</v>
      </c>
      <c r="O112" s="19" t="s">
        <v>335</v>
      </c>
      <c r="P112" s="19"/>
      <c r="Q112" s="11" t="str">
        <f>[1]!FormDisp(J112)</f>
        <v>=J105</v>
      </c>
      <c r="R112" s="11"/>
    </row>
    <row r="113" spans="1:18" ht="25.5">
      <c r="A113" s="8">
        <f t="shared" si="6"/>
        <v>113</v>
      </c>
      <c r="B113" s="20" t="s">
        <v>210</v>
      </c>
      <c r="C113" s="18"/>
      <c r="D113" s="19">
        <v>0</v>
      </c>
      <c r="E113" s="19">
        <v>0</v>
      </c>
      <c r="F113" s="19">
        <v>22.886841600000004</v>
      </c>
      <c r="G113" s="19">
        <v>24.606509442246143</v>
      </c>
      <c r="H113" s="19">
        <v>17.776798040333684</v>
      </c>
      <c r="I113" s="50">
        <v>33.552697467841035</v>
      </c>
      <c r="J113" s="19">
        <f>I211</f>
        <v>15.465117369524673</v>
      </c>
      <c r="K113" s="19">
        <f>J106</f>
        <v>29.009131878009818</v>
      </c>
      <c r="L113" s="19">
        <f>K106</f>
        <v>31.242168185197524</v>
      </c>
      <c r="M113" s="19">
        <f>L106</f>
        <v>33.48455059400974</v>
      </c>
      <c r="N113" s="19">
        <f>M106</f>
        <v>36.23630426491535</v>
      </c>
      <c r="O113" s="19" t="s">
        <v>336</v>
      </c>
      <c r="P113" s="19"/>
      <c r="Q113" s="11" t="str">
        <f>[1]!FormDisp(J113)</f>
        <v>=I211</v>
      </c>
      <c r="R113" s="11"/>
    </row>
    <row r="114" spans="1:18" ht="15">
      <c r="A114" s="8">
        <f t="shared" si="6"/>
        <v>114</v>
      </c>
      <c r="B114" s="20" t="s">
        <v>108</v>
      </c>
      <c r="C114" s="18"/>
      <c r="D114" s="19">
        <v>0</v>
      </c>
      <c r="E114" s="19">
        <v>358.56051840000003</v>
      </c>
      <c r="F114" s="19">
        <v>408.3888228618562</v>
      </c>
      <c r="G114" s="19">
        <v>451.24966241025453</v>
      </c>
      <c r="H114" s="19">
        <v>463.54835011307875</v>
      </c>
      <c r="I114" s="50">
        <v>533.5914924158055</v>
      </c>
      <c r="J114" s="19">
        <f>J113+J112</f>
        <v>544.3239062224728</v>
      </c>
      <c r="K114" s="19">
        <f>K113+K112</f>
        <v>598.5778903312262</v>
      </c>
      <c r="L114" s="19">
        <f>L113+L112</f>
        <v>641.6912828606058</v>
      </c>
      <c r="M114" s="19">
        <f>M113+M112</f>
        <v>694.1002514236202</v>
      </c>
      <c r="N114" s="19">
        <f>N113+N112</f>
        <v>751.141271265563</v>
      </c>
      <c r="O114" s="19" t="s">
        <v>337</v>
      </c>
      <c r="P114" s="19"/>
      <c r="Q114" s="11" t="str">
        <f>[1]!FormDisp(J114)</f>
        <v>=J113+J112</v>
      </c>
      <c r="R114" s="11"/>
    </row>
    <row r="115" spans="1:18" ht="25.5">
      <c r="A115" s="8">
        <f t="shared" si="6"/>
        <v>115</v>
      </c>
      <c r="B115" s="20" t="s">
        <v>211</v>
      </c>
      <c r="C115" s="18"/>
      <c r="D115" s="19">
        <v>20</v>
      </c>
      <c r="E115" s="19">
        <v>245.6848125</v>
      </c>
      <c r="F115" s="19">
        <v>257.9592567996734</v>
      </c>
      <c r="G115" s="19">
        <v>279.45034228867934</v>
      </c>
      <c r="H115" s="19">
        <v>311.6258983366534</v>
      </c>
      <c r="I115" s="50">
        <v>331.69260851200295</v>
      </c>
      <c r="J115" s="19">
        <f>J108</f>
        <v>351.9448851977003</v>
      </c>
      <c r="K115" s="19">
        <f>K108</f>
        <v>376.9431339417892</v>
      </c>
      <c r="L115" s="19">
        <f>L108</f>
        <v>402.0984151382378</v>
      </c>
      <c r="M115" s="19">
        <f>M108</f>
        <v>433.43904714620214</v>
      </c>
      <c r="N115" s="19">
        <f>N108</f>
        <v>466.85355679317837</v>
      </c>
      <c r="O115" s="19" t="s">
        <v>338</v>
      </c>
      <c r="P115" s="19"/>
      <c r="Q115" s="11" t="str">
        <f>[1]!FormDisp(J115)</f>
        <v>=J108</v>
      </c>
      <c r="R115" s="12"/>
    </row>
    <row r="116" spans="1:18" ht="25.5">
      <c r="A116" s="8">
        <f t="shared" si="6"/>
        <v>116</v>
      </c>
      <c r="B116" s="20" t="s">
        <v>212</v>
      </c>
      <c r="C116" s="18"/>
      <c r="D116" s="19">
        <v>0</v>
      </c>
      <c r="E116" s="19">
        <v>0</v>
      </c>
      <c r="F116" s="19">
        <v>27.29831249999998</v>
      </c>
      <c r="G116" s="19">
        <v>31.882604772993318</v>
      </c>
      <c r="H116" s="19">
        <v>38.10686485754718</v>
      </c>
      <c r="I116" s="50">
        <v>23.455712778027703</v>
      </c>
      <c r="J116" s="19">
        <f>I220</f>
        <v>28.84283552278282</v>
      </c>
      <c r="K116" s="19">
        <f>J109</f>
        <v>37.37467807409206</v>
      </c>
      <c r="L116" s="19">
        <f>K109</f>
        <v>40.02935935665016</v>
      </c>
      <c r="M116" s="19">
        <f>L109</f>
        <v>42.70071665184827</v>
      </c>
      <c r="N116" s="19">
        <f>M109</f>
        <v>46.028925360658604</v>
      </c>
      <c r="O116" s="19" t="s">
        <v>339</v>
      </c>
      <c r="P116" s="19"/>
      <c r="Q116" s="11" t="str">
        <f>[1]!FormDisp(J116)</f>
        <v>=I220</v>
      </c>
      <c r="R116" s="64"/>
    </row>
    <row r="117" spans="1:18" ht="17.25" customHeight="1">
      <c r="A117" s="8">
        <f t="shared" si="6"/>
        <v>117</v>
      </c>
      <c r="B117" s="20" t="s">
        <v>213</v>
      </c>
      <c r="C117" s="18"/>
      <c r="D117" s="19">
        <v>20</v>
      </c>
      <c r="E117" s="19">
        <v>245.6848125</v>
      </c>
      <c r="F117" s="19">
        <v>285.2575692996734</v>
      </c>
      <c r="G117" s="19">
        <v>311.33294706167266</v>
      </c>
      <c r="H117" s="19">
        <v>349.7327631942006</v>
      </c>
      <c r="I117" s="50">
        <v>355.14832129003065</v>
      </c>
      <c r="J117" s="19">
        <f>J116+J115</f>
        <v>380.7877207204831</v>
      </c>
      <c r="K117" s="19">
        <f>K116+K115</f>
        <v>414.31781201588126</v>
      </c>
      <c r="L117" s="19">
        <f>L116+L115</f>
        <v>442.12777449488794</v>
      </c>
      <c r="M117" s="19">
        <f>M116+M115</f>
        <v>476.1397637980504</v>
      </c>
      <c r="N117" s="19">
        <f>N116+N115</f>
        <v>512.8824821538369</v>
      </c>
      <c r="O117" s="19" t="s">
        <v>340</v>
      </c>
      <c r="P117" s="19"/>
      <c r="Q117" s="11" t="str">
        <f>[1]!FormDisp(J117)</f>
        <v>=J116+J115</v>
      </c>
      <c r="R117" s="11"/>
    </row>
    <row r="118" spans="1:18" ht="15">
      <c r="A118" s="8">
        <f t="shared" si="6"/>
        <v>118</v>
      </c>
      <c r="B118" s="12"/>
      <c r="C118" s="10"/>
      <c r="D118" s="10"/>
      <c r="E118" s="10"/>
      <c r="F118" s="10"/>
      <c r="G118" s="10"/>
      <c r="H118" s="10"/>
      <c r="I118" s="50"/>
      <c r="J118" s="10"/>
      <c r="K118" s="10"/>
      <c r="L118" s="10"/>
      <c r="M118" s="10"/>
      <c r="N118" s="10"/>
      <c r="O118" s="10" t="s">
        <v>263</v>
      </c>
      <c r="P118" s="10"/>
      <c r="Q118" s="11">
        <f>[1]!FormDisp(J118)</f>
      </c>
      <c r="R118" s="65"/>
    </row>
    <row r="119" spans="1:18" ht="15.75" thickBot="1">
      <c r="A119" s="8">
        <f t="shared" si="6"/>
        <v>119</v>
      </c>
      <c r="B119" s="66" t="s">
        <v>105</v>
      </c>
      <c r="C119" s="10"/>
      <c r="D119" s="10"/>
      <c r="E119" s="10"/>
      <c r="F119" s="10"/>
      <c r="G119" s="10"/>
      <c r="H119" s="10"/>
      <c r="I119" s="50"/>
      <c r="J119" s="55"/>
      <c r="K119" s="55"/>
      <c r="L119" s="16"/>
      <c r="M119" s="14"/>
      <c r="N119" s="14"/>
      <c r="O119" s="14" t="s">
        <v>263</v>
      </c>
      <c r="P119" s="14"/>
      <c r="Q119" s="11">
        <f>[1]!FormDisp(J119)</f>
      </c>
      <c r="R119" s="65"/>
    </row>
    <row r="120" spans="1:18" ht="17.25" customHeight="1" thickBot="1">
      <c r="A120" s="8">
        <f t="shared" si="6"/>
        <v>120</v>
      </c>
      <c r="B120" s="120" t="s">
        <v>227</v>
      </c>
      <c r="C120" s="68" t="s">
        <v>1</v>
      </c>
      <c r="D120" s="68">
        <v>0</v>
      </c>
      <c r="E120" s="68">
        <v>1</v>
      </c>
      <c r="F120" s="68">
        <v>2</v>
      </c>
      <c r="G120" s="68">
        <v>3</v>
      </c>
      <c r="H120" s="68">
        <v>4</v>
      </c>
      <c r="I120" s="10">
        <v>5</v>
      </c>
      <c r="J120" s="9">
        <v>6</v>
      </c>
      <c r="K120" s="9">
        <v>7</v>
      </c>
      <c r="L120" s="9">
        <v>8</v>
      </c>
      <c r="M120" s="9">
        <v>9</v>
      </c>
      <c r="N120" s="9">
        <v>10</v>
      </c>
      <c r="O120" s="9" t="s">
        <v>283</v>
      </c>
      <c r="P120" s="9"/>
      <c r="Q120" s="11" t="str">
        <f>[1]!FormDisp(J120)</f>
        <v>6</v>
      </c>
      <c r="R120" s="11"/>
    </row>
    <row r="121" spans="1:18" ht="15">
      <c r="A121" s="8">
        <f t="shared" si="6"/>
        <v>121</v>
      </c>
      <c r="B121" s="69" t="s">
        <v>106</v>
      </c>
      <c r="C121" s="18"/>
      <c r="D121" s="19"/>
      <c r="E121" s="70"/>
      <c r="F121" s="70"/>
      <c r="G121" s="70"/>
      <c r="H121" s="70"/>
      <c r="I121" s="50"/>
      <c r="J121" s="55"/>
      <c r="K121" s="55"/>
      <c r="L121" s="16"/>
      <c r="M121" s="14"/>
      <c r="N121" s="14"/>
      <c r="O121" s="14" t="s">
        <v>263</v>
      </c>
      <c r="P121" s="14"/>
      <c r="Q121" s="11">
        <f>[1]!FormDisp(J121)</f>
      </c>
      <c r="R121" s="65"/>
    </row>
    <row r="122" spans="1:23" ht="25.5">
      <c r="A122" s="8">
        <f t="shared" si="6"/>
        <v>122</v>
      </c>
      <c r="B122" s="69" t="s">
        <v>107</v>
      </c>
      <c r="C122" s="18"/>
      <c r="D122" s="16"/>
      <c r="E122" s="30">
        <v>358.56051840000003</v>
      </c>
      <c r="F122" s="30">
        <v>408.3888228618562</v>
      </c>
      <c r="G122" s="30">
        <v>451.24966241025453</v>
      </c>
      <c r="H122" s="30">
        <v>463.54835011307875</v>
      </c>
      <c r="I122" s="50">
        <v>533.5914924158055</v>
      </c>
      <c r="J122" s="30">
        <f>J114</f>
        <v>544.3239062224728</v>
      </c>
      <c r="K122" s="30">
        <f>K114</f>
        <v>598.5778903312262</v>
      </c>
      <c r="L122" s="30">
        <f>L114</f>
        <v>641.6912828606058</v>
      </c>
      <c r="M122" s="30">
        <f>M114</f>
        <v>694.1002514236202</v>
      </c>
      <c r="N122" s="30">
        <f>N114</f>
        <v>751.141271265563</v>
      </c>
      <c r="O122" s="30" t="s">
        <v>341</v>
      </c>
      <c r="P122" s="30"/>
      <c r="Q122" s="11" t="str">
        <f>[1]!FormDisp(J122)</f>
        <v>=J114</v>
      </c>
      <c r="R122" s="65"/>
      <c r="S122" s="5"/>
      <c r="T122" s="5"/>
      <c r="U122" s="5"/>
      <c r="V122" s="5"/>
      <c r="W122" s="5"/>
    </row>
    <row r="123" spans="1:23" ht="15">
      <c r="A123" s="8">
        <f t="shared" si="6"/>
        <v>123</v>
      </c>
      <c r="B123" s="69" t="s">
        <v>108</v>
      </c>
      <c r="C123" s="18"/>
      <c r="D123" s="19">
        <v>0</v>
      </c>
      <c r="E123" s="30">
        <v>358.56051840000003</v>
      </c>
      <c r="F123" s="30">
        <v>408.3888228618562</v>
      </c>
      <c r="G123" s="30">
        <v>451.24966241025453</v>
      </c>
      <c r="H123" s="30">
        <v>463.54835011307875</v>
      </c>
      <c r="I123" s="50">
        <v>533.5914924158055</v>
      </c>
      <c r="J123" s="30">
        <f>J122</f>
        <v>544.3239062224728</v>
      </c>
      <c r="K123" s="30">
        <f>K122</f>
        <v>598.5778903312262</v>
      </c>
      <c r="L123" s="30">
        <f>L122</f>
        <v>641.6912828606058</v>
      </c>
      <c r="M123" s="30">
        <f>M122</f>
        <v>694.1002514236202</v>
      </c>
      <c r="N123" s="30">
        <f>N122</f>
        <v>751.141271265563</v>
      </c>
      <c r="O123" s="30" t="s">
        <v>342</v>
      </c>
      <c r="P123" s="30"/>
      <c r="Q123" s="11" t="str">
        <f>[1]!FormDisp(J123)</f>
        <v>=J122</v>
      </c>
      <c r="R123" s="65"/>
      <c r="S123" s="5"/>
      <c r="T123" s="5"/>
      <c r="U123" s="5"/>
      <c r="V123" s="5"/>
      <c r="W123" s="5"/>
    </row>
    <row r="124" spans="1:23" ht="15">
      <c r="A124" s="8">
        <f t="shared" si="6"/>
        <v>124</v>
      </c>
      <c r="B124" s="69" t="s">
        <v>109</v>
      </c>
      <c r="C124" s="18"/>
      <c r="D124" s="16"/>
      <c r="E124" s="30"/>
      <c r="F124" s="30"/>
      <c r="G124" s="30"/>
      <c r="H124" s="30"/>
      <c r="I124" s="50"/>
      <c r="J124" s="30"/>
      <c r="K124" s="30"/>
      <c r="L124" s="30"/>
      <c r="M124" s="30"/>
      <c r="N124" s="30"/>
      <c r="O124" s="30" t="s">
        <v>263</v>
      </c>
      <c r="P124" s="30"/>
      <c r="Q124" s="11">
        <f>[1]!FormDisp(J124)</f>
      </c>
      <c r="R124" s="65"/>
      <c r="S124" s="5"/>
      <c r="T124" s="5"/>
      <c r="U124" s="5"/>
      <c r="V124" s="5"/>
      <c r="W124" s="5"/>
    </row>
    <row r="125" spans="1:23" ht="13.5" customHeight="1">
      <c r="A125" s="8">
        <f t="shared" si="6"/>
        <v>125</v>
      </c>
      <c r="B125" s="69" t="s">
        <v>110</v>
      </c>
      <c r="C125" s="18"/>
      <c r="D125" s="19">
        <v>20</v>
      </c>
      <c r="E125" s="30">
        <v>245.6848125</v>
      </c>
      <c r="F125" s="30">
        <v>285.2575692996734</v>
      </c>
      <c r="G125" s="30">
        <v>311.33294706167266</v>
      </c>
      <c r="H125" s="30">
        <v>349.7327631942006</v>
      </c>
      <c r="I125" s="50">
        <v>355.14832129003065</v>
      </c>
      <c r="J125" s="30">
        <f>J117</f>
        <v>380.7877207204831</v>
      </c>
      <c r="K125" s="30">
        <f>K117</f>
        <v>414.31781201588126</v>
      </c>
      <c r="L125" s="30">
        <f>L117</f>
        <v>442.12777449488794</v>
      </c>
      <c r="M125" s="30">
        <f>M117</f>
        <v>476.1397637980504</v>
      </c>
      <c r="N125" s="30">
        <f>N117</f>
        <v>512.8824821538369</v>
      </c>
      <c r="O125" s="30" t="s">
        <v>343</v>
      </c>
      <c r="P125" s="30"/>
      <c r="Q125" s="11" t="str">
        <f>[1]!FormDisp(J125)</f>
        <v>=J117</v>
      </c>
      <c r="R125" s="11"/>
      <c r="S125" s="5"/>
      <c r="T125" s="5"/>
      <c r="U125" s="5"/>
      <c r="V125" s="5"/>
      <c r="W125" s="5"/>
    </row>
    <row r="126" spans="1:23" ht="14.25" customHeight="1">
      <c r="A126" s="8">
        <f t="shared" si="6"/>
        <v>126</v>
      </c>
      <c r="B126" s="69" t="s">
        <v>111</v>
      </c>
      <c r="C126" s="18"/>
      <c r="D126" s="16"/>
      <c r="E126" s="30">
        <v>75.9595152</v>
      </c>
      <c r="F126" s="30">
        <v>81.46708723928717</v>
      </c>
      <c r="G126" s="30">
        <v>87.16919595793055</v>
      </c>
      <c r="H126" s="30">
        <v>92.9796544557932</v>
      </c>
      <c r="I126" s="50">
        <v>98.80027883468495</v>
      </c>
      <c r="J126" s="30">
        <f>J101+J95</f>
        <v>104.38992357513291</v>
      </c>
      <c r="K126" s="30">
        <f>K101+K95</f>
        <v>109.76805262688512</v>
      </c>
      <c r="L126" s="30">
        <f>L101+L95</f>
        <v>114.86828366830346</v>
      </c>
      <c r="M126" s="30">
        <f>M101+M95</f>
        <v>120.20822362752824</v>
      </c>
      <c r="N126" s="30">
        <f>N101+N95</f>
        <v>125.79925202394713</v>
      </c>
      <c r="O126" s="30" t="s">
        <v>344</v>
      </c>
      <c r="P126" s="30"/>
      <c r="Q126" s="11" t="str">
        <f>[1]!FormDisp(J126)</f>
        <v>=J101+J95</v>
      </c>
      <c r="R126" s="23"/>
      <c r="S126" s="5"/>
      <c r="T126" s="5"/>
      <c r="U126" s="5"/>
      <c r="V126" s="5"/>
      <c r="W126" s="5"/>
    </row>
    <row r="127" spans="1:23" ht="15">
      <c r="A127" s="8">
        <f t="shared" si="6"/>
        <v>127</v>
      </c>
      <c r="B127" s="69" t="s">
        <v>6</v>
      </c>
      <c r="C127" s="18"/>
      <c r="D127" s="16"/>
      <c r="E127" s="30">
        <v>5.235630680000034</v>
      </c>
      <c r="F127" s="30">
        <v>8.085206187737787</v>
      </c>
      <c r="G127" s="30">
        <v>10.733036707944455</v>
      </c>
      <c r="H127" s="30">
        <v>14.065371489674789</v>
      </c>
      <c r="I127" s="50">
        <v>12.883366360535225</v>
      </c>
      <c r="J127" s="30">
        <f>J202</f>
        <v>17.289450638585414</v>
      </c>
      <c r="K127" s="30">
        <f>K202</f>
        <v>19.68354411746988</v>
      </c>
      <c r="L127" s="30">
        <f>L202</f>
        <v>22.028168019424587</v>
      </c>
      <c r="M127" s="30">
        <f>M202</f>
        <v>22.905281331990444</v>
      </c>
      <c r="N127" s="30">
        <f>N202</f>
        <v>25.82956211967893</v>
      </c>
      <c r="O127" s="30" t="s">
        <v>345</v>
      </c>
      <c r="P127" s="30"/>
      <c r="Q127" s="11" t="str">
        <f>[1]!FormDisp(J127)</f>
        <v>=J202</v>
      </c>
      <c r="R127" s="23"/>
      <c r="S127" s="5"/>
      <c r="T127" s="5"/>
      <c r="U127" s="5"/>
      <c r="V127" s="5"/>
      <c r="W127" s="5"/>
    </row>
    <row r="128" spans="1:23" ht="15">
      <c r="A128" s="8">
        <f t="shared" si="6"/>
        <v>128</v>
      </c>
      <c r="B128" s="69" t="s">
        <v>112</v>
      </c>
      <c r="C128" s="18"/>
      <c r="D128" s="19">
        <v>20</v>
      </c>
      <c r="E128" s="30">
        <v>326.87995838</v>
      </c>
      <c r="F128" s="30">
        <v>374.8098627266983</v>
      </c>
      <c r="G128" s="30">
        <v>409.23517972754763</v>
      </c>
      <c r="H128" s="30">
        <v>456.7777891396686</v>
      </c>
      <c r="I128" s="50">
        <v>466.8319664852508</v>
      </c>
      <c r="J128" s="30">
        <f>SUM(J125:J127)</f>
        <v>502.46709493420144</v>
      </c>
      <c r="K128" s="30">
        <f>SUM(K125:K127)</f>
        <v>543.7694087602363</v>
      </c>
      <c r="L128" s="30">
        <f>SUM(L125:L127)</f>
        <v>579.024226182616</v>
      </c>
      <c r="M128" s="30">
        <f>SUM(M125:M127)</f>
        <v>619.253268757569</v>
      </c>
      <c r="N128" s="30">
        <f>SUM(N125:N127)</f>
        <v>664.511296297463</v>
      </c>
      <c r="O128" s="30" t="s">
        <v>346</v>
      </c>
      <c r="P128" s="30"/>
      <c r="Q128" s="11" t="str">
        <f>[1]!FormDisp(J128)</f>
        <v>=SUM(J125:J127)</v>
      </c>
      <c r="R128" s="71"/>
      <c r="S128" s="5"/>
      <c r="T128" s="5"/>
      <c r="U128" s="5"/>
      <c r="V128" s="5"/>
      <c r="W128" s="5"/>
    </row>
    <row r="129" spans="1:23" ht="26.25" customHeight="1" thickBot="1">
      <c r="A129" s="8">
        <f t="shared" si="6"/>
        <v>129</v>
      </c>
      <c r="B129" s="72" t="s">
        <v>113</v>
      </c>
      <c r="C129" s="18"/>
      <c r="D129" s="19">
        <v>-20</v>
      </c>
      <c r="E129" s="30">
        <v>31.68056002000003</v>
      </c>
      <c r="F129" s="30">
        <v>33.5789601351579</v>
      </c>
      <c r="G129" s="30">
        <v>42.0144826827069</v>
      </c>
      <c r="H129" s="30">
        <v>6.77056097341017</v>
      </c>
      <c r="I129" s="50">
        <v>66.75952593055473</v>
      </c>
      <c r="J129" s="30">
        <f>J123-J128</f>
        <v>41.85681128827139</v>
      </c>
      <c r="K129" s="30">
        <f>K123-K128</f>
        <v>54.8084815709899</v>
      </c>
      <c r="L129" s="30">
        <f>L123-L128</f>
        <v>62.667056677989876</v>
      </c>
      <c r="M129" s="30">
        <f>M123-M128</f>
        <v>74.84698266605119</v>
      </c>
      <c r="N129" s="30">
        <f>N123-N128</f>
        <v>86.62997496809999</v>
      </c>
      <c r="O129" s="30" t="s">
        <v>347</v>
      </c>
      <c r="P129" s="30"/>
      <c r="Q129" s="11" t="str">
        <f>[1]!FormDisp(J129)</f>
        <v>=J123-J128</v>
      </c>
      <c r="R129" s="11"/>
      <c r="S129" s="122" t="s">
        <v>231</v>
      </c>
      <c r="T129" s="5"/>
      <c r="U129" s="5"/>
      <c r="V129" s="5"/>
      <c r="W129" s="5"/>
    </row>
    <row r="130" spans="1:23" ht="26.25" thickBot="1">
      <c r="A130" s="8">
        <f t="shared" si="6"/>
        <v>130</v>
      </c>
      <c r="B130" s="67" t="s">
        <v>114</v>
      </c>
      <c r="C130" s="18"/>
      <c r="D130" s="19"/>
      <c r="E130" s="30"/>
      <c r="F130" s="30"/>
      <c r="G130" s="30"/>
      <c r="H130" s="30"/>
      <c r="I130" s="50"/>
      <c r="J130" s="30"/>
      <c r="K130" s="30"/>
      <c r="L130" s="30"/>
      <c r="M130" s="30"/>
      <c r="N130" s="30"/>
      <c r="O130" s="30" t="s">
        <v>263</v>
      </c>
      <c r="P130" s="30"/>
      <c r="Q130" s="11">
        <f>[1]!FormDisp(J130)</f>
      </c>
      <c r="R130" s="64"/>
      <c r="S130" s="5"/>
      <c r="T130" s="5"/>
      <c r="U130" s="5"/>
      <c r="V130" s="5"/>
      <c r="W130" s="5"/>
    </row>
    <row r="131" spans="1:23" ht="15">
      <c r="A131" s="8">
        <f t="shared" si="6"/>
        <v>131</v>
      </c>
      <c r="B131" s="73" t="s">
        <v>221</v>
      </c>
      <c r="C131" s="18"/>
      <c r="D131" s="19">
        <v>45</v>
      </c>
      <c r="E131" s="30"/>
      <c r="F131" s="30"/>
      <c r="G131" s="30"/>
      <c r="H131" s="30"/>
      <c r="I131" s="50"/>
      <c r="J131" s="30"/>
      <c r="K131" s="30"/>
      <c r="L131" s="30"/>
      <c r="M131" s="30"/>
      <c r="N131" s="30"/>
      <c r="O131" s="30" t="s">
        <v>263</v>
      </c>
      <c r="P131" s="30"/>
      <c r="Q131" s="11">
        <f>[1]!FormDisp(J131)</f>
      </c>
      <c r="R131" s="64"/>
      <c r="S131" s="5"/>
      <c r="T131" s="5"/>
      <c r="U131" s="5"/>
      <c r="V131" s="5"/>
      <c r="W131" s="5"/>
    </row>
    <row r="132" spans="1:23" ht="15">
      <c r="A132" s="8">
        <f t="shared" si="6"/>
        <v>132</v>
      </c>
      <c r="B132" s="73" t="s">
        <v>171</v>
      </c>
      <c r="C132" s="18"/>
      <c r="D132" s="19"/>
      <c r="E132" s="30">
        <v>0</v>
      </c>
      <c r="F132" s="30">
        <v>0</v>
      </c>
      <c r="G132" s="30">
        <v>0</v>
      </c>
      <c r="H132" s="30">
        <v>56.30526958988012</v>
      </c>
      <c r="I132" s="50">
        <v>0</v>
      </c>
      <c r="J132" s="30">
        <f>J79</f>
        <v>14.07631739747003</v>
      </c>
      <c r="K132" s="30">
        <f>K79</f>
        <v>17.595396746837537</v>
      </c>
      <c r="L132" s="30">
        <f>L79</f>
        <v>87.94890395063452</v>
      </c>
      <c r="M132" s="30">
        <f>M79</f>
        <v>29.90515452373552</v>
      </c>
      <c r="N132" s="30">
        <f>N79</f>
        <v>37.3814431546694</v>
      </c>
      <c r="O132" s="30" t="s">
        <v>348</v>
      </c>
      <c r="P132" s="30"/>
      <c r="Q132" s="11" t="str">
        <f>[1]!FormDisp(J132)</f>
        <v>=J79</v>
      </c>
      <c r="R132" s="64"/>
      <c r="S132" s="5"/>
      <c r="T132" s="5"/>
      <c r="U132" s="5"/>
      <c r="V132" s="5"/>
      <c r="W132" s="5"/>
    </row>
    <row r="133" spans="1:23" ht="25.5">
      <c r="A133" s="8">
        <f aca="true" t="shared" si="7" ref="A133:A200">ROW(B133)</f>
        <v>133</v>
      </c>
      <c r="B133" s="72" t="s">
        <v>115</v>
      </c>
      <c r="C133" s="18"/>
      <c r="D133" s="19">
        <v>-45</v>
      </c>
      <c r="E133" s="30">
        <v>0</v>
      </c>
      <c r="F133" s="30">
        <v>0</v>
      </c>
      <c r="G133" s="30">
        <v>0</v>
      </c>
      <c r="H133" s="30">
        <v>-56.30526958988012</v>
      </c>
      <c r="I133" s="50">
        <v>0</v>
      </c>
      <c r="J133" s="30">
        <f>J131-J132</f>
        <v>-14.07631739747003</v>
      </c>
      <c r="K133" s="30">
        <f>K131-K132</f>
        <v>-17.595396746837537</v>
      </c>
      <c r="L133" s="30">
        <f>L131-L132</f>
        <v>-87.94890395063452</v>
      </c>
      <c r="M133" s="30">
        <f>M131-M132</f>
        <v>-29.90515452373552</v>
      </c>
      <c r="N133" s="30">
        <f>N131-N132</f>
        <v>-37.3814431546694</v>
      </c>
      <c r="O133" s="30" t="s">
        <v>349</v>
      </c>
      <c r="P133" s="30"/>
      <c r="Q133" s="11" t="str">
        <f>[1]!FormDisp(J133)</f>
        <v>=J131-J132</v>
      </c>
      <c r="R133" s="64"/>
      <c r="S133" s="123" t="s">
        <v>232</v>
      </c>
      <c r="T133" s="5"/>
      <c r="U133" s="5"/>
      <c r="V133" s="5"/>
      <c r="W133" s="5"/>
    </row>
    <row r="134" spans="1:23" ht="26.25" thickBot="1">
      <c r="A134" s="8">
        <f t="shared" si="7"/>
        <v>134</v>
      </c>
      <c r="B134" s="72" t="s">
        <v>116</v>
      </c>
      <c r="C134" s="18"/>
      <c r="D134" s="19">
        <v>-65</v>
      </c>
      <c r="E134" s="30">
        <v>31.68056002000003</v>
      </c>
      <c r="F134" s="30">
        <v>33.5789601351579</v>
      </c>
      <c r="G134" s="30">
        <v>42.0144826827069</v>
      </c>
      <c r="H134" s="30">
        <v>-49.53470861646995</v>
      </c>
      <c r="I134" s="50">
        <v>66.75952593055473</v>
      </c>
      <c r="J134" s="30">
        <f>J129+J133</f>
        <v>27.78049389080136</v>
      </c>
      <c r="K134" s="30">
        <f>K129+K133</f>
        <v>37.21308482415236</v>
      </c>
      <c r="L134" s="30">
        <f>L129+L133</f>
        <v>-25.28184727264464</v>
      </c>
      <c r="M134" s="30">
        <f>M129+M133</f>
        <v>44.94182814231567</v>
      </c>
      <c r="N134" s="30">
        <f>N129+N133</f>
        <v>49.24853181343059</v>
      </c>
      <c r="O134" s="30" t="s">
        <v>350</v>
      </c>
      <c r="P134" s="30"/>
      <c r="Q134" s="11" t="str">
        <f>[1]!FormDisp(J134)</f>
        <v>=J129+J133</v>
      </c>
      <c r="R134" s="64"/>
      <c r="S134" s="5"/>
      <c r="T134" s="5"/>
      <c r="U134" s="5"/>
      <c r="V134" s="5"/>
      <c r="W134" s="5"/>
    </row>
    <row r="135" spans="1:23" ht="26.25" thickBot="1">
      <c r="A135" s="8">
        <f t="shared" si="7"/>
        <v>135</v>
      </c>
      <c r="B135" s="67" t="s">
        <v>117</v>
      </c>
      <c r="C135" s="18"/>
      <c r="D135" s="19"/>
      <c r="E135" s="30"/>
      <c r="F135" s="30"/>
      <c r="G135" s="30"/>
      <c r="H135" s="30"/>
      <c r="I135" s="50"/>
      <c r="J135" s="30"/>
      <c r="K135" s="30"/>
      <c r="L135" s="30"/>
      <c r="M135" s="30"/>
      <c r="N135" s="30"/>
      <c r="O135" s="30" t="s">
        <v>263</v>
      </c>
      <c r="P135" s="30"/>
      <c r="Q135" s="11">
        <f>[1]!FormDisp(J135)</f>
      </c>
      <c r="R135" s="11"/>
      <c r="S135" s="5"/>
      <c r="T135" s="5"/>
      <c r="U135" s="5"/>
      <c r="V135" s="5"/>
      <c r="W135" s="5"/>
    </row>
    <row r="136" spans="1:23" ht="15" customHeight="1">
      <c r="A136" s="8">
        <f t="shared" si="7"/>
        <v>136</v>
      </c>
      <c r="B136" s="73" t="s">
        <v>118</v>
      </c>
      <c r="C136" s="18"/>
      <c r="D136" s="19"/>
      <c r="E136" s="30"/>
      <c r="F136" s="74"/>
      <c r="G136" s="30"/>
      <c r="H136" s="30"/>
      <c r="I136" s="50"/>
      <c r="J136" s="30"/>
      <c r="K136" s="30"/>
      <c r="L136" s="30"/>
      <c r="M136" s="30"/>
      <c r="N136" s="30"/>
      <c r="O136" s="30" t="s">
        <v>263</v>
      </c>
      <c r="P136" s="30" t="s">
        <v>236</v>
      </c>
      <c r="Q136" s="11">
        <f>[1]!FormDisp(J136)</f>
      </c>
      <c r="R136" s="124" t="s">
        <v>236</v>
      </c>
      <c r="S136" s="5"/>
      <c r="T136" s="5"/>
      <c r="U136" s="5"/>
      <c r="V136" s="5"/>
      <c r="W136" s="5"/>
    </row>
    <row r="137" spans="1:23" ht="38.25" customHeight="1">
      <c r="A137" s="8">
        <f t="shared" si="7"/>
        <v>137</v>
      </c>
      <c r="B137" s="100" t="s">
        <v>119</v>
      </c>
      <c r="C137" s="101"/>
      <c r="D137" s="102">
        <v>33</v>
      </c>
      <c r="E137" s="103">
        <v>5.998839979999973</v>
      </c>
      <c r="F137" s="103">
        <v>0</v>
      </c>
      <c r="G137" s="103">
        <v>0</v>
      </c>
      <c r="H137" s="103">
        <v>0</v>
      </c>
      <c r="I137" s="108">
        <v>0</v>
      </c>
      <c r="J137" s="103">
        <f>IF((I210+J129-J142+J157-J67)&gt;0,0,-(I210+J129-J142+J157-J67))</f>
        <v>0</v>
      </c>
      <c r="K137" s="103">
        <f>IF((J210+K129-K142+K157-K67)&gt;0,0,-(J210+K129-K142+K157-K67))</f>
        <v>0</v>
      </c>
      <c r="L137" s="103">
        <f>IF((K210+L129-L142+L157-L67)&gt;0,0,-(K210+L129-L142+L157-L67))</f>
        <v>0</v>
      </c>
      <c r="M137" s="103">
        <f>IF((L210+M129-M142+M157-M67)&gt;0,0,-(L210+M129-M142+M157-M67))</f>
        <v>0</v>
      </c>
      <c r="N137" s="103">
        <f>IF((M210+N129-N142+N157-N67)&gt;0,0,-(M210+N129-N142+N157-N67))</f>
        <v>0</v>
      </c>
      <c r="O137" s="103" t="s">
        <v>351</v>
      </c>
      <c r="P137" s="103" t="s">
        <v>352</v>
      </c>
      <c r="Q137" s="11" t="str">
        <f>[1]!FormDisp(J137)</f>
        <v>=IF((I210+J129-J142+J157-J67)&gt;0,0,-(I210+J129-J142+J157-J67))</v>
      </c>
      <c r="R137" s="11" t="str">
        <f>[1]!FormDisp(K137)</f>
        <v>=IF((J210+K129-K142+K157-K67)&gt;0,0,-(J210+K129-K142+K157-K67))</v>
      </c>
      <c r="S137" s="123" t="s">
        <v>233</v>
      </c>
      <c r="T137" s="5"/>
      <c r="U137" s="5"/>
      <c r="V137" s="5"/>
      <c r="W137" s="5"/>
    </row>
    <row r="138" spans="1:23" ht="65.25" customHeight="1">
      <c r="A138" s="8">
        <f t="shared" si="7"/>
        <v>138</v>
      </c>
      <c r="B138" s="106" t="s">
        <v>120</v>
      </c>
      <c r="C138" s="104"/>
      <c r="D138" s="102">
        <v>30</v>
      </c>
      <c r="E138" s="103">
        <v>7.254000000000007</v>
      </c>
      <c r="F138" s="103">
        <v>0</v>
      </c>
      <c r="G138" s="103">
        <v>0</v>
      </c>
      <c r="H138" s="103">
        <v>44.42867805067178</v>
      </c>
      <c r="I138" s="109">
        <v>0</v>
      </c>
      <c r="J138" s="130">
        <f>IF((I210+J134+J137-J145-J151+J157-J$67)&gt;0,0,-(I210+J134+J137-J145-J151+J157-J$67))*$I$16</f>
        <v>0</v>
      </c>
      <c r="K138" s="130">
        <f>IF((J161+K134+K137-K145-K151+K157-K$67)&gt;0,0,-(J161+K134+K137-K145-K151+K157-K$67))*$I$16</f>
        <v>0</v>
      </c>
      <c r="L138" s="130">
        <f>IF((K161+L134+L137-L145-L151+L157-L$67)&gt;0,0,-(K161+L134+L137-L145-L151+L157-L$67))*$I$16</f>
        <v>13.507150321727357</v>
      </c>
      <c r="M138" s="130">
        <f>IF((L161+M134+M137-M145-M151+M157-M$67)&gt;0,0,-(L161+M134+M137-M145-M151+M157-M$67))*$I$16</f>
        <v>0</v>
      </c>
      <c r="N138" s="130">
        <f>IF((M161+N134+N137-N145-N151+N157-N$67)&gt;0,0,-(M161+N134+N137-N145-N151+N157-N$67))*$I$16</f>
        <v>0</v>
      </c>
      <c r="O138" s="130" t="s">
        <v>353</v>
      </c>
      <c r="P138" s="130" t="s">
        <v>354</v>
      </c>
      <c r="Q138" s="11" t="str">
        <f>[1]!FormDisp(J138)</f>
        <v>=IF((I210+J134+J137-J145-J151+J157-J$67)&gt;0,0,-(I210+J134+J137-J145-J151+J157-J$67))*$I$16</v>
      </c>
      <c r="R138" s="11" t="str">
        <f>[1]!FormDisp(K138)</f>
        <v>=IF((J161+K134+K137-K145-K151+K157-K$67)&gt;0,0,-(J161+K134+K137-K145-K151+K157-K$67))*$I$16</v>
      </c>
      <c r="S138" s="123" t="s">
        <v>234</v>
      </c>
      <c r="T138" s="5"/>
      <c r="U138" s="5"/>
      <c r="V138" s="5"/>
      <c r="W138" s="5"/>
    </row>
    <row r="139" spans="1:23" ht="14.25" customHeight="1">
      <c r="A139" s="8">
        <f t="shared" si="7"/>
        <v>139</v>
      </c>
      <c r="B139" s="69" t="s">
        <v>238</v>
      </c>
      <c r="C139" s="18"/>
      <c r="D139" s="16"/>
      <c r="E139" s="30"/>
      <c r="F139" s="30"/>
      <c r="G139" s="30"/>
      <c r="H139" s="30"/>
      <c r="I139" s="50">
        <v>0.7520999999999994</v>
      </c>
      <c r="J139" s="30"/>
      <c r="K139" s="30"/>
      <c r="L139" s="30"/>
      <c r="M139" s="30"/>
      <c r="N139" s="30"/>
      <c r="O139" s="30" t="s">
        <v>263</v>
      </c>
      <c r="P139" s="30" t="s">
        <v>236</v>
      </c>
      <c r="Q139" s="11">
        <f>[1]!FormDisp(J139)</f>
      </c>
      <c r="R139" s="124" t="s">
        <v>236</v>
      </c>
      <c r="S139" s="5"/>
      <c r="T139" s="5"/>
      <c r="U139" s="5"/>
      <c r="V139" s="5"/>
      <c r="W139" s="5"/>
    </row>
    <row r="140" spans="1:23" ht="15">
      <c r="A140" s="8">
        <f t="shared" si="7"/>
        <v>140</v>
      </c>
      <c r="B140" s="125" t="s">
        <v>239</v>
      </c>
      <c r="C140" s="104"/>
      <c r="D140" s="105"/>
      <c r="E140" s="103">
        <v>33</v>
      </c>
      <c r="F140" s="103">
        <v>5.998839979999973</v>
      </c>
      <c r="G140" s="103">
        <v>0</v>
      </c>
      <c r="H140" s="103">
        <v>0</v>
      </c>
      <c r="I140" s="108">
        <v>0</v>
      </c>
      <c r="J140" s="103">
        <f>I221</f>
        <v>0</v>
      </c>
      <c r="K140" s="103">
        <f>J137</f>
        <v>0</v>
      </c>
      <c r="L140" s="103">
        <f>K137</f>
        <v>0</v>
      </c>
      <c r="M140" s="103">
        <f>L137</f>
        <v>0</v>
      </c>
      <c r="N140" s="103">
        <f>M137</f>
        <v>0</v>
      </c>
      <c r="O140" s="103" t="s">
        <v>355</v>
      </c>
      <c r="P140" s="103"/>
      <c r="Q140" s="11" t="str">
        <f>[1]!FormDisp(J140)</f>
        <v>=I221</v>
      </c>
      <c r="R140" s="71"/>
      <c r="S140" s="5"/>
      <c r="T140" s="5"/>
      <c r="U140" s="5"/>
      <c r="V140" s="5"/>
      <c r="W140" s="5"/>
    </row>
    <row r="141" spans="1:23" ht="15">
      <c r="A141" s="8">
        <f>ROW(B141)</f>
        <v>141</v>
      </c>
      <c r="B141" s="125" t="s">
        <v>240</v>
      </c>
      <c r="C141" s="104"/>
      <c r="D141" s="105"/>
      <c r="E141" s="103">
        <v>4.679400000000003</v>
      </c>
      <c r="F141" s="103">
        <v>0.8149424112829956</v>
      </c>
      <c r="G141" s="103">
        <v>0</v>
      </c>
      <c r="H141" s="103">
        <v>0</v>
      </c>
      <c r="I141" s="108">
        <v>0</v>
      </c>
      <c r="J141" s="103">
        <f>J167</f>
        <v>0</v>
      </c>
      <c r="K141" s="103">
        <f>K167</f>
        <v>0</v>
      </c>
      <c r="L141" s="103">
        <f>L167</f>
        <v>0</v>
      </c>
      <c r="M141" s="103">
        <f>M167</f>
        <v>0</v>
      </c>
      <c r="N141" s="103">
        <f>N167</f>
        <v>0</v>
      </c>
      <c r="O141" s="103" t="s">
        <v>356</v>
      </c>
      <c r="P141" s="103"/>
      <c r="Q141" s="11" t="str">
        <f>[1]!FormDisp(J141)</f>
        <v>=J167</v>
      </c>
      <c r="R141" s="64"/>
      <c r="S141" s="5"/>
      <c r="T141" s="5"/>
      <c r="U141" s="5"/>
      <c r="V141" s="5"/>
      <c r="W141" s="5"/>
    </row>
    <row r="142" spans="1:17" ht="15">
      <c r="A142" s="8">
        <f>ROW(B142)</f>
        <v>142</v>
      </c>
      <c r="B142" s="132" t="s">
        <v>261</v>
      </c>
      <c r="C142" s="104"/>
      <c r="D142" s="105"/>
      <c r="E142" s="103"/>
      <c r="F142" s="103"/>
      <c r="G142" s="103"/>
      <c r="H142" s="103"/>
      <c r="I142" s="108"/>
      <c r="J142" s="103">
        <f>J141+J140</f>
        <v>0</v>
      </c>
      <c r="K142" s="103">
        <f>K141+K140</f>
        <v>0</v>
      </c>
      <c r="L142" s="103">
        <f>L141+L140</f>
        <v>0</v>
      </c>
      <c r="M142" s="103">
        <f>M141+M140</f>
        <v>0</v>
      </c>
      <c r="N142" s="103">
        <f>N141+N140</f>
        <v>0</v>
      </c>
      <c r="O142" s="103">
        <f>J141+J140</f>
        <v>0</v>
      </c>
      <c r="P142" s="103"/>
      <c r="Q142" s="11" t="str">
        <f>[1]!FormDisp(J142)</f>
        <v>=J141+J140</v>
      </c>
    </row>
    <row r="143" spans="1:23" ht="15">
      <c r="A143" s="8">
        <f t="shared" si="7"/>
        <v>143</v>
      </c>
      <c r="B143" s="126" t="s">
        <v>241</v>
      </c>
      <c r="C143" s="104"/>
      <c r="D143" s="105"/>
      <c r="E143" s="103">
        <v>0</v>
      </c>
      <c r="F143" s="103">
        <v>0.7254000000000007</v>
      </c>
      <c r="G143" s="103">
        <v>0.7254000000000007</v>
      </c>
      <c r="H143" s="103">
        <v>0.7254000000000007</v>
      </c>
      <c r="I143" s="107"/>
      <c r="J143" s="103">
        <f>J187</f>
        <v>5.168267805067178</v>
      </c>
      <c r="K143" s="103">
        <f>K187</f>
        <v>5.168267805067178</v>
      </c>
      <c r="L143" s="103">
        <f>L187</f>
        <v>5.168267805067178</v>
      </c>
      <c r="M143" s="103">
        <f>M187</f>
        <v>6.518982837239914</v>
      </c>
      <c r="N143" s="103">
        <f>N187</f>
        <v>6.518982837239914</v>
      </c>
      <c r="O143" s="103">
        <f>J187</f>
        <v>5.168267805067178</v>
      </c>
      <c r="P143" s="103"/>
      <c r="Q143" s="11" t="str">
        <f>[1]!FormDisp(J143)</f>
        <v>=J187</v>
      </c>
      <c r="R143" s="64"/>
      <c r="S143" s="5"/>
      <c r="T143" s="5"/>
      <c r="U143" s="5"/>
      <c r="V143" s="5"/>
      <c r="W143" s="5"/>
    </row>
    <row r="144" spans="1:23" ht="15">
      <c r="A144" s="8">
        <f t="shared" si="7"/>
        <v>144</v>
      </c>
      <c r="B144" s="126" t="s">
        <v>242</v>
      </c>
      <c r="C144" s="104"/>
      <c r="D144" s="105"/>
      <c r="E144" s="103">
        <v>0</v>
      </c>
      <c r="F144" s="103">
        <v>0.9854559</v>
      </c>
      <c r="G144" s="103">
        <v>0.9117189900000001</v>
      </c>
      <c r="H144" s="103">
        <v>0.7747272000000014</v>
      </c>
      <c r="I144" s="107"/>
      <c r="J144" s="103">
        <f>J175+J185</f>
        <v>5.409261649963768</v>
      </c>
      <c r="K144" s="103">
        <f>K175+K185</f>
        <v>4.577007774176795</v>
      </c>
      <c r="L144" s="103">
        <f>L175+L185</f>
        <v>3.797987056782024</v>
      </c>
      <c r="M144" s="103">
        <f>M175+M185</f>
        <v>4.729440233892966</v>
      </c>
      <c r="N144" s="103">
        <f>N175+N185</f>
        <v>4.001269850973268</v>
      </c>
      <c r="O144" s="103">
        <f>J175+J185</f>
        <v>5.409261649963768</v>
      </c>
      <c r="P144" s="103"/>
      <c r="Q144" s="11" t="str">
        <f>[1]!FormDisp(J144)</f>
        <v>=J175+J185</v>
      </c>
      <c r="R144" s="64"/>
      <c r="S144" s="5"/>
      <c r="T144" s="5"/>
      <c r="U144" s="5"/>
      <c r="V144" s="5"/>
      <c r="W144" s="5"/>
    </row>
    <row r="145" spans="1:23" ht="15">
      <c r="A145" s="8">
        <f t="shared" si="7"/>
        <v>145</v>
      </c>
      <c r="B145" s="126" t="s">
        <v>230</v>
      </c>
      <c r="C145" s="104"/>
      <c r="D145" s="105"/>
      <c r="E145" s="103"/>
      <c r="F145" s="103"/>
      <c r="G145" s="103"/>
      <c r="H145" s="103"/>
      <c r="I145" s="107"/>
      <c r="J145" s="103">
        <f>J142+J143+J144</f>
        <v>10.577529455030946</v>
      </c>
      <c r="K145" s="103">
        <f>K142+K143+K144</f>
        <v>9.745275579243973</v>
      </c>
      <c r="L145" s="103">
        <f>L142+L143+L144</f>
        <v>8.966254861849203</v>
      </c>
      <c r="M145" s="103">
        <f>M142+M143+M144</f>
        <v>11.24842307113288</v>
      </c>
      <c r="N145" s="103">
        <f>N142+N143+N144</f>
        <v>10.520252688213182</v>
      </c>
      <c r="O145" s="103">
        <f>J142+J143+J144</f>
        <v>10.577529455030946</v>
      </c>
      <c r="P145" s="103"/>
      <c r="Q145" s="11" t="str">
        <f>[1]!FormDisp(J145)</f>
        <v>=J142+J143+J144</v>
      </c>
      <c r="R145" s="64"/>
      <c r="S145" s="5"/>
      <c r="T145" s="5"/>
      <c r="U145" s="5"/>
      <c r="V145" s="5"/>
      <c r="W145" s="5"/>
    </row>
    <row r="146" spans="1:23" ht="14.25" customHeight="1" thickBot="1">
      <c r="A146" s="8">
        <f t="shared" si="7"/>
        <v>146</v>
      </c>
      <c r="B146" s="69" t="s">
        <v>121</v>
      </c>
      <c r="C146" s="18"/>
      <c r="D146" s="63">
        <v>63</v>
      </c>
      <c r="E146" s="30">
        <v>-34.68056002000003</v>
      </c>
      <c r="F146" s="30">
        <v>-17.78503829128297</v>
      </c>
      <c r="G146" s="30">
        <v>-10.15081899</v>
      </c>
      <c r="H146" s="30">
        <v>35.32655085067177</v>
      </c>
      <c r="I146" s="50">
        <v>-18.12600482871888</v>
      </c>
      <c r="J146" s="30">
        <f>SUM(J137:J138)-J145</f>
        <v>-10.577529455030946</v>
      </c>
      <c r="K146" s="30">
        <f>SUM(K137:K138)-K145</f>
        <v>-9.745275579243973</v>
      </c>
      <c r="L146" s="30">
        <f>SUM(L137:L138)-L145</f>
        <v>4.540895459878154</v>
      </c>
      <c r="M146" s="30">
        <f>SUM(M137:M138)-M145</f>
        <v>-11.24842307113288</v>
      </c>
      <c r="N146" s="30">
        <f>SUM(N137:N138)-N145</f>
        <v>-10.520252688213182</v>
      </c>
      <c r="O146" s="30" t="s">
        <v>357</v>
      </c>
      <c r="P146" s="30"/>
      <c r="Q146" s="11" t="str">
        <f>[1]!FormDisp(J146)</f>
        <v>=SUM(J137:J138)-J145</v>
      </c>
      <c r="R146" s="11"/>
      <c r="S146" s="5"/>
      <c r="T146" s="5"/>
      <c r="U146" s="5"/>
      <c r="V146" s="5"/>
      <c r="W146" s="5"/>
    </row>
    <row r="147" spans="1:23" ht="26.25" thickBot="1">
      <c r="A147" s="8">
        <f t="shared" si="7"/>
        <v>147</v>
      </c>
      <c r="B147" s="67" t="s">
        <v>122</v>
      </c>
      <c r="C147" s="18"/>
      <c r="D147" s="63"/>
      <c r="E147" s="30"/>
      <c r="F147" s="30"/>
      <c r="G147" s="30"/>
      <c r="H147" s="30"/>
      <c r="I147" s="50"/>
      <c r="J147" s="30"/>
      <c r="K147" s="30"/>
      <c r="L147" s="30"/>
      <c r="M147" s="30"/>
      <c r="N147" s="30"/>
      <c r="O147" s="30" t="s">
        <v>263</v>
      </c>
      <c r="P147" s="30"/>
      <c r="Q147" s="11">
        <f>[1]!FormDisp(J147)</f>
      </c>
      <c r="R147" s="11"/>
      <c r="S147" s="5"/>
      <c r="T147" s="5"/>
      <c r="U147" s="5"/>
      <c r="V147" s="5"/>
      <c r="W147" s="5"/>
    </row>
    <row r="148" spans="1:23" ht="15">
      <c r="A148" s="8">
        <f t="shared" si="7"/>
        <v>148</v>
      </c>
      <c r="B148" s="79" t="s">
        <v>199</v>
      </c>
      <c r="C148" s="18"/>
      <c r="D148" s="19">
        <v>15</v>
      </c>
      <c r="E148" s="30"/>
      <c r="F148" s="30"/>
      <c r="G148" s="30"/>
      <c r="H148" s="30"/>
      <c r="I148" s="50"/>
      <c r="J148" s="30">
        <f>IF((I210+J134+J137-J145-J151+J157-J$67)&gt;0,0,-(I210+J134+J137-J145-J151+J157-J$67))*(1-$I$16)</f>
        <v>0</v>
      </c>
      <c r="K148" s="30">
        <f>IF((J210+K134+K137-K145-K151+K157-K$67)&gt;0,0,-(J210+K134+K137-K145-K151+K157-K$67))*(1-$I$16)</f>
        <v>0</v>
      </c>
      <c r="L148" s="30">
        <f>IF((K210+L134+L137-L145-L151+L157-L$67)&gt;0,0,-(K210+L134+L137-L145-L151+L157-L$67))*(1-$I$16)</f>
        <v>9.004766881151573</v>
      </c>
      <c r="M148" s="30">
        <f>IF((L210+M134+M137-M145-M151+M157-M$67)&gt;0,0,-(L210+M134+M137-M145-M151+M157-M$67))*(1-$I$16)</f>
        <v>0</v>
      </c>
      <c r="N148" s="30">
        <f>IF((M210+N134+N137-N145-N151+N157-N$67)&gt;0,0,-(M210+N134+N137-N145-N151+N157-N$67))*(1-$I$16)</f>
        <v>0</v>
      </c>
      <c r="O148" s="134" t="s">
        <v>413</v>
      </c>
      <c r="P148" s="30"/>
      <c r="Q148" s="11" t="str">
        <f>[1]!FormDisp(J148)</f>
        <v>=IF((I210+J134+J137-J145-J151+J157-J$67)&gt;0,0,-(I210+J134+J137-J145-J151+J157-J$67))*(1-$I$16)</v>
      </c>
      <c r="R148" s="11"/>
      <c r="S148" s="5"/>
      <c r="T148" s="5"/>
      <c r="U148" s="5"/>
      <c r="V148" s="5"/>
      <c r="W148" s="5"/>
    </row>
    <row r="149" spans="1:23" ht="15">
      <c r="A149" s="8">
        <f t="shared" si="7"/>
        <v>149</v>
      </c>
      <c r="B149" s="69" t="s">
        <v>123</v>
      </c>
      <c r="C149" s="18"/>
      <c r="D149" s="19"/>
      <c r="E149" s="30">
        <v>0</v>
      </c>
      <c r="F149" s="30">
        <v>7.0007861664000455</v>
      </c>
      <c r="G149" s="30">
        <v>10.961229531661658</v>
      </c>
      <c r="H149" s="30">
        <v>15.348242492360573</v>
      </c>
      <c r="I149" s="50">
        <v>16.97891272682171</v>
      </c>
      <c r="J149" s="30">
        <f>I204</f>
        <v>17.167085675413187</v>
      </c>
      <c r="K149" s="30">
        <f>J204</f>
        <v>23.038192975915063</v>
      </c>
      <c r="L149" s="30">
        <f>K204</f>
        <v>26.228322536528612</v>
      </c>
      <c r="M149" s="30">
        <f>L204</f>
        <v>29.352533885883258</v>
      </c>
      <c r="N149" s="30">
        <f>M204</f>
        <v>30.521287374877268</v>
      </c>
      <c r="O149" s="30" t="s">
        <v>358</v>
      </c>
      <c r="P149" s="30"/>
      <c r="Q149" s="11" t="str">
        <f>[1]!FormDisp(J149)</f>
        <v>=I204</v>
      </c>
      <c r="R149" s="11"/>
      <c r="S149" s="5"/>
      <c r="T149" s="5"/>
      <c r="U149" s="5"/>
      <c r="V149" s="5"/>
      <c r="W149" s="5"/>
    </row>
    <row r="150" spans="1:23" ht="15">
      <c r="A150" s="8">
        <f t="shared" si="7"/>
        <v>150</v>
      </c>
      <c r="B150" s="69" t="s">
        <v>124</v>
      </c>
      <c r="C150" s="18"/>
      <c r="D150" s="19"/>
      <c r="E150" s="30">
        <v>0</v>
      </c>
      <c r="F150" s="30">
        <v>0</v>
      </c>
      <c r="G150" s="30">
        <v>0</v>
      </c>
      <c r="H150" s="30">
        <v>0</v>
      </c>
      <c r="I150" s="50">
        <v>0</v>
      </c>
      <c r="J150" s="30">
        <f>J206</f>
        <v>0</v>
      </c>
      <c r="K150" s="30">
        <f>K206</f>
        <v>0</v>
      </c>
      <c r="L150" s="30">
        <f>L206</f>
        <v>0</v>
      </c>
      <c r="M150" s="30">
        <f>M206</f>
        <v>0</v>
      </c>
      <c r="N150" s="30">
        <f>N206</f>
        <v>0</v>
      </c>
      <c r="O150" s="30" t="s">
        <v>359</v>
      </c>
      <c r="P150" s="30"/>
      <c r="Q150" s="11" t="str">
        <f>[1]!FormDisp(J150)</f>
        <v>=J206</v>
      </c>
      <c r="R150" s="11"/>
      <c r="S150" s="5"/>
      <c r="T150" s="5"/>
      <c r="U150" s="5"/>
      <c r="V150" s="5"/>
      <c r="W150" s="5"/>
    </row>
    <row r="151" spans="1:23" ht="25.5">
      <c r="A151" s="8">
        <f t="shared" si="7"/>
        <v>151</v>
      </c>
      <c r="B151" s="79" t="s">
        <v>228</v>
      </c>
      <c r="C151" s="18"/>
      <c r="D151" s="19"/>
      <c r="E151" s="30"/>
      <c r="F151" s="30"/>
      <c r="G151" s="30"/>
      <c r="H151" s="30"/>
      <c r="I151" s="50"/>
      <c r="J151" s="30">
        <f>J150+J149</f>
        <v>17.167085675413187</v>
      </c>
      <c r="K151" s="30">
        <f>K150+K149</f>
        <v>23.038192975915063</v>
      </c>
      <c r="L151" s="30">
        <f>L150+L149</f>
        <v>26.228322536528612</v>
      </c>
      <c r="M151" s="30">
        <f>M150+M149</f>
        <v>29.352533885883258</v>
      </c>
      <c r="N151" s="30">
        <f>N150+N149</f>
        <v>30.521287374877268</v>
      </c>
      <c r="O151" s="30" t="s">
        <v>360</v>
      </c>
      <c r="P151" s="30"/>
      <c r="Q151" s="11" t="str">
        <f>[1]!FormDisp(J151)</f>
        <v>=J150+J149</v>
      </c>
      <c r="R151" s="11"/>
      <c r="S151" s="5"/>
      <c r="T151" s="5"/>
      <c r="U151" s="5"/>
      <c r="V151" s="5"/>
      <c r="W151" s="5"/>
    </row>
    <row r="152" spans="1:23" ht="25.5">
      <c r="A152" s="8">
        <f t="shared" si="7"/>
        <v>152</v>
      </c>
      <c r="B152" s="69" t="s">
        <v>125</v>
      </c>
      <c r="C152" s="18"/>
      <c r="D152" s="19">
        <v>15</v>
      </c>
      <c r="E152" s="30">
        <v>0</v>
      </c>
      <c r="F152" s="30">
        <v>-7.0007861664000455</v>
      </c>
      <c r="G152" s="30">
        <v>-10.961229531661658</v>
      </c>
      <c r="H152" s="30">
        <v>-15.348242492360573</v>
      </c>
      <c r="I152" s="50">
        <v>-16.97891272682171</v>
      </c>
      <c r="J152" s="30">
        <f>J148-J149-J150</f>
        <v>-17.167085675413187</v>
      </c>
      <c r="K152" s="30">
        <f>K148-K149-K150</f>
        <v>-23.038192975915063</v>
      </c>
      <c r="L152" s="30">
        <f>L148-L149-L150</f>
        <v>-17.22355565537704</v>
      </c>
      <c r="M152" s="30">
        <f>M148-M149-M150</f>
        <v>-29.352533885883258</v>
      </c>
      <c r="N152" s="30">
        <f>N148-N149-N150</f>
        <v>-30.521287374877268</v>
      </c>
      <c r="O152" s="30" t="s">
        <v>361</v>
      </c>
      <c r="P152" s="30"/>
      <c r="Q152" s="11" t="str">
        <f>[1]!FormDisp(J152)</f>
        <v>=J148-J149-J150</v>
      </c>
      <c r="R152" s="11"/>
      <c r="S152" s="5"/>
      <c r="T152" s="5"/>
      <c r="U152" s="5"/>
      <c r="V152" s="5"/>
      <c r="W152" s="5"/>
    </row>
    <row r="153" spans="1:23" ht="15">
      <c r="A153" s="8">
        <f t="shared" si="7"/>
        <v>153</v>
      </c>
      <c r="B153" s="69" t="s">
        <v>126</v>
      </c>
      <c r="C153" s="18"/>
      <c r="D153" s="19">
        <v>13</v>
      </c>
      <c r="E153" s="30">
        <v>-3</v>
      </c>
      <c r="F153" s="30">
        <v>8.793135677474886</v>
      </c>
      <c r="G153" s="30">
        <v>20.902434161045242</v>
      </c>
      <c r="H153" s="30">
        <v>-29.55640025815875</v>
      </c>
      <c r="I153" s="50">
        <v>31.654608375014135</v>
      </c>
      <c r="J153" s="30">
        <f>J152+J146+J134</f>
        <v>0.035878760357228145</v>
      </c>
      <c r="K153" s="30">
        <f>K152+K146+K134</f>
        <v>4.429616268993328</v>
      </c>
      <c r="L153" s="30">
        <f>L152+L146+L134</f>
        <v>-37.96450746814352</v>
      </c>
      <c r="M153" s="30">
        <f>M152+M146+M134</f>
        <v>4.340871185299534</v>
      </c>
      <c r="N153" s="30">
        <f>N152+N146+N134</f>
        <v>8.206991750340137</v>
      </c>
      <c r="O153" s="30" t="s">
        <v>362</v>
      </c>
      <c r="P153" s="30"/>
      <c r="Q153" s="11" t="str">
        <f>[1]!FormDisp(J153)</f>
        <v>=J152+J146+J134</v>
      </c>
      <c r="R153" s="11"/>
      <c r="S153" s="5"/>
      <c r="T153" s="5"/>
      <c r="U153" s="5"/>
      <c r="V153" s="5"/>
      <c r="W153" s="5"/>
    </row>
    <row r="154" spans="1:23" ht="25.5">
      <c r="A154" s="8">
        <f t="shared" si="7"/>
        <v>154</v>
      </c>
      <c r="B154" s="75" t="s">
        <v>127</v>
      </c>
      <c r="C154" s="18"/>
      <c r="D154" s="19"/>
      <c r="E154" s="30"/>
      <c r="F154" s="30"/>
      <c r="G154" s="30"/>
      <c r="H154" s="30"/>
      <c r="I154" s="50"/>
      <c r="J154" s="30"/>
      <c r="K154" s="76"/>
      <c r="L154" s="77"/>
      <c r="M154" s="30"/>
      <c r="N154" s="30"/>
      <c r="O154" s="30" t="s">
        <v>263</v>
      </c>
      <c r="P154" s="30"/>
      <c r="Q154" s="11">
        <f>[1]!FormDisp(J154)</f>
      </c>
      <c r="R154" s="78"/>
      <c r="S154" s="5"/>
      <c r="T154" s="5"/>
      <c r="U154" s="5"/>
      <c r="V154" s="5"/>
      <c r="W154" s="5"/>
    </row>
    <row r="155" spans="1:23" ht="25.5">
      <c r="A155" s="8">
        <f t="shared" si="7"/>
        <v>155</v>
      </c>
      <c r="B155" s="79" t="s">
        <v>128</v>
      </c>
      <c r="C155" s="18"/>
      <c r="D155" s="14"/>
      <c r="E155" s="30">
        <v>0</v>
      </c>
      <c r="F155" s="30">
        <v>0</v>
      </c>
      <c r="G155" s="30">
        <v>7.793135677474886</v>
      </c>
      <c r="H155" s="30">
        <v>28.332970405580802</v>
      </c>
      <c r="I155" s="50">
        <v>3.552713678800501E-15</v>
      </c>
      <c r="J155" s="30">
        <f>I213</f>
        <v>30.654608375014135</v>
      </c>
      <c r="K155" s="30">
        <f>J158</f>
        <v>31.76578674117587</v>
      </c>
      <c r="L155" s="30">
        <f>K158</f>
        <v>37.0146842520713</v>
      </c>
      <c r="M155" s="30">
        <f>L158</f>
        <v>0</v>
      </c>
      <c r="N155" s="30">
        <f>M158</f>
        <v>2.9192834435078368</v>
      </c>
      <c r="O155" s="30" t="s">
        <v>363</v>
      </c>
      <c r="P155" s="30" t="s">
        <v>364</v>
      </c>
      <c r="Q155" s="11" t="str">
        <f>[1]!FormDisp(J155)</f>
        <v>=I213</v>
      </c>
      <c r="R155" s="11" t="str">
        <f>[1]!FormDisp(K155)</f>
        <v>=J158</v>
      </c>
      <c r="S155" s="5"/>
      <c r="T155" s="5"/>
      <c r="U155" s="5"/>
      <c r="V155" s="5"/>
      <c r="W155" s="5"/>
    </row>
    <row r="156" spans="1:23" ht="25.5">
      <c r="A156" s="8">
        <f t="shared" si="7"/>
        <v>156</v>
      </c>
      <c r="B156" s="69" t="s">
        <v>129</v>
      </c>
      <c r="C156" s="18"/>
      <c r="D156" s="14"/>
      <c r="E156" s="30">
        <v>0</v>
      </c>
      <c r="F156" s="30">
        <v>0</v>
      </c>
      <c r="G156" s="30">
        <v>0.63740056706067</v>
      </c>
      <c r="H156" s="30">
        <v>2.223429852577957</v>
      </c>
      <c r="I156" s="50">
        <v>2.5954349780477033E-16</v>
      </c>
      <c r="J156" s="30">
        <f>J65*J155</f>
        <v>2.061752322782518</v>
      </c>
      <c r="K156" s="30">
        <f>K65*K155</f>
        <v>1.9728936000275785</v>
      </c>
      <c r="L156" s="30">
        <f>L65*L155</f>
        <v>2.108263878287349</v>
      </c>
      <c r="M156" s="30">
        <f>M65*M155</f>
        <v>0</v>
      </c>
      <c r="N156" s="30">
        <f>N65*N155</f>
        <v>0.16627508673359748</v>
      </c>
      <c r="O156" s="30" t="s">
        <v>365</v>
      </c>
      <c r="P156" s="30"/>
      <c r="Q156" s="11" t="str">
        <f>[1]!FormDisp(J156)</f>
        <v>=J65*J155</v>
      </c>
      <c r="R156" s="11"/>
      <c r="S156" s="5"/>
      <c r="T156" s="5"/>
      <c r="U156" s="5"/>
      <c r="V156" s="5"/>
      <c r="W156" s="5"/>
    </row>
    <row r="157" spans="1:23" ht="25.5">
      <c r="A157" s="8">
        <f t="shared" si="7"/>
        <v>157</v>
      </c>
      <c r="B157" s="69" t="s">
        <v>229</v>
      </c>
      <c r="C157" s="18"/>
      <c r="D157" s="14"/>
      <c r="E157" s="30"/>
      <c r="F157" s="30"/>
      <c r="G157" s="30"/>
      <c r="H157" s="30"/>
      <c r="I157" s="50"/>
      <c r="J157" s="30">
        <f>J156+J155</f>
        <v>32.71636069779665</v>
      </c>
      <c r="K157" s="30">
        <f>K156+K155</f>
        <v>33.73868034120345</v>
      </c>
      <c r="L157" s="30">
        <f>L156+L155</f>
        <v>39.122948130358644</v>
      </c>
      <c r="M157" s="30">
        <f>M156+M155</f>
        <v>0</v>
      </c>
      <c r="N157" s="30">
        <f>N156+N155</f>
        <v>3.085558530241434</v>
      </c>
      <c r="O157" s="30" t="s">
        <v>366</v>
      </c>
      <c r="P157" s="30"/>
      <c r="Q157" s="11" t="str">
        <f>[1]!FormDisp(J157)</f>
        <v>=J156+J155</v>
      </c>
      <c r="R157" s="11"/>
      <c r="S157" s="5"/>
      <c r="T157" s="5"/>
      <c r="U157" s="5"/>
      <c r="V157" s="5"/>
      <c r="W157" s="5"/>
    </row>
    <row r="158" spans="1:23" ht="17.25" customHeight="1">
      <c r="A158" s="8">
        <f t="shared" si="7"/>
        <v>158</v>
      </c>
      <c r="B158" s="69" t="s">
        <v>17</v>
      </c>
      <c r="C158" s="18"/>
      <c r="D158" s="30">
        <v>0</v>
      </c>
      <c r="E158" s="30">
        <v>0</v>
      </c>
      <c r="F158" s="30">
        <v>7.793135677474886</v>
      </c>
      <c r="G158" s="30">
        <v>28.332970405580802</v>
      </c>
      <c r="H158" s="30">
        <v>3.552713678800501E-15</v>
      </c>
      <c r="I158" s="50">
        <v>30.654608375014135</v>
      </c>
      <c r="J158" s="30">
        <f>I161+J153+J157-J67</f>
        <v>31.76578674117587</v>
      </c>
      <c r="K158" s="30">
        <f>J161+K153+K157-K67</f>
        <v>37.0146842520713</v>
      </c>
      <c r="L158" s="30">
        <f>K161+L153+L157-L67</f>
        <v>0</v>
      </c>
      <c r="M158" s="30">
        <f>L161+M153+M157-M67</f>
        <v>2.9192834435078368</v>
      </c>
      <c r="N158" s="30">
        <f>M161+N153+N157-N67</f>
        <v>9.754136742486981</v>
      </c>
      <c r="O158" s="30" t="s">
        <v>367</v>
      </c>
      <c r="P158" s="30" t="s">
        <v>236</v>
      </c>
      <c r="Q158" s="11" t="str">
        <f>[1]!FormDisp(J158)</f>
        <v>=I161+J153+J157-J67</v>
      </c>
      <c r="R158" s="124" t="s">
        <v>236</v>
      </c>
      <c r="S158" s="123" t="s">
        <v>235</v>
      </c>
      <c r="T158" s="5"/>
      <c r="U158" s="5"/>
      <c r="V158" s="5"/>
      <c r="W158" s="5"/>
    </row>
    <row r="159" spans="1:23" ht="25.5">
      <c r="A159" s="8">
        <f t="shared" si="7"/>
        <v>159</v>
      </c>
      <c r="B159" s="69" t="s">
        <v>130</v>
      </c>
      <c r="C159" s="18"/>
      <c r="D159" s="19">
        <v>0</v>
      </c>
      <c r="E159" s="30">
        <v>0</v>
      </c>
      <c r="F159" s="30">
        <v>-7.793135677474886</v>
      </c>
      <c r="G159" s="30">
        <v>-19.902434161045246</v>
      </c>
      <c r="H159" s="30">
        <v>30.556400258158757</v>
      </c>
      <c r="I159" s="50">
        <v>-30.65460837501413</v>
      </c>
      <c r="J159" s="30">
        <f>J157-J158</f>
        <v>0.9505739566207829</v>
      </c>
      <c r="K159" s="30">
        <f>K157-K158</f>
        <v>-3.27600391086785</v>
      </c>
      <c r="L159" s="30">
        <f>L157-L158</f>
        <v>39.122948130358644</v>
      </c>
      <c r="M159" s="30">
        <f>M157-M158</f>
        <v>-2.9192834435078368</v>
      </c>
      <c r="N159" s="30">
        <f>N157-N158</f>
        <v>-6.6685782122455475</v>
      </c>
      <c r="O159" s="30" t="s">
        <v>368</v>
      </c>
      <c r="P159" s="30"/>
      <c r="Q159" s="11" t="str">
        <f>[1]!FormDisp(J159)</f>
        <v>=J157-J158</v>
      </c>
      <c r="R159" s="11"/>
      <c r="S159" s="5"/>
      <c r="T159" s="5"/>
      <c r="U159" s="5"/>
      <c r="V159" s="5"/>
      <c r="W159" s="5"/>
    </row>
    <row r="160" spans="1:23" ht="15">
      <c r="A160" s="8">
        <f t="shared" si="7"/>
        <v>160</v>
      </c>
      <c r="B160" s="69" t="s">
        <v>131</v>
      </c>
      <c r="C160" s="18"/>
      <c r="D160" s="19">
        <v>13</v>
      </c>
      <c r="E160" s="30">
        <v>-3</v>
      </c>
      <c r="F160" s="30">
        <v>1</v>
      </c>
      <c r="G160" s="30">
        <v>0.9999999999999929</v>
      </c>
      <c r="H160" s="30">
        <v>1.000000000000007</v>
      </c>
      <c r="I160" s="50">
        <v>1.0000000000000142</v>
      </c>
      <c r="J160" s="30">
        <f>J153+J159</f>
        <v>0.9864527169780111</v>
      </c>
      <c r="K160" s="30">
        <f>K153+K159</f>
        <v>1.1536123581254785</v>
      </c>
      <c r="L160" s="30">
        <f>L153+L159</f>
        <v>1.1584406622151207</v>
      </c>
      <c r="M160" s="30">
        <f>M153+M159</f>
        <v>1.4215877417916971</v>
      </c>
      <c r="N160" s="30">
        <f>N153+N159</f>
        <v>1.5384135380945896</v>
      </c>
      <c r="O160" s="30" t="s">
        <v>369</v>
      </c>
      <c r="P160" s="30"/>
      <c r="Q160" s="11" t="str">
        <f>[1]!FormDisp(J160)</f>
        <v>=J153+J159</v>
      </c>
      <c r="R160" s="11"/>
      <c r="S160" s="5"/>
      <c r="T160" s="5"/>
      <c r="U160" s="5"/>
      <c r="V160" s="5"/>
      <c r="W160" s="5"/>
    </row>
    <row r="161" spans="1:23" ht="15">
      <c r="A161" s="8">
        <f t="shared" si="7"/>
        <v>161</v>
      </c>
      <c r="B161" s="69" t="s">
        <v>132</v>
      </c>
      <c r="C161" s="18"/>
      <c r="D161" s="19">
        <v>13</v>
      </c>
      <c r="E161" s="30">
        <v>10</v>
      </c>
      <c r="F161" s="30">
        <v>11</v>
      </c>
      <c r="G161" s="30">
        <v>11.999999999999993</v>
      </c>
      <c r="H161" s="30">
        <v>13</v>
      </c>
      <c r="I161" s="30">
        <f>I210</f>
        <v>14.000000000000014</v>
      </c>
      <c r="J161" s="30">
        <f>I210+J160</f>
        <v>14.986452716978025</v>
      </c>
      <c r="K161" s="30">
        <f>J161+K160</f>
        <v>16.140065075103504</v>
      </c>
      <c r="L161" s="30">
        <f>K161+L160</f>
        <v>17.298505737318624</v>
      </c>
      <c r="M161" s="30">
        <f>L161+M160</f>
        <v>18.72009347911032</v>
      </c>
      <c r="N161" s="30">
        <f>M161+N160</f>
        <v>20.258507017204913</v>
      </c>
      <c r="O161" s="30" t="s">
        <v>370</v>
      </c>
      <c r="P161" s="30"/>
      <c r="Q161" s="11" t="str">
        <f>[1]!FormDisp(J161)</f>
        <v>=I210+J160</v>
      </c>
      <c r="R161" s="11"/>
      <c r="S161" s="5"/>
      <c r="T161" s="5"/>
      <c r="U161" s="5"/>
      <c r="V161" s="5"/>
      <c r="W161" s="5"/>
    </row>
    <row r="162" spans="1:18" ht="15">
      <c r="A162" s="8">
        <f t="shared" si="7"/>
        <v>162</v>
      </c>
      <c r="B162" s="69"/>
      <c r="C162" s="18"/>
      <c r="D162" s="19"/>
      <c r="E162" s="30"/>
      <c r="F162" s="30"/>
      <c r="G162" s="30"/>
      <c r="H162" s="30"/>
      <c r="I162" s="50"/>
      <c r="J162" s="35"/>
      <c r="K162" s="35"/>
      <c r="L162" s="35"/>
      <c r="M162" s="35"/>
      <c r="N162" s="35"/>
      <c r="O162" s="35" t="s">
        <v>263</v>
      </c>
      <c r="P162" s="35"/>
      <c r="Q162" s="11">
        <f>[1]!FormDisp(J162)</f>
      </c>
      <c r="R162" s="11"/>
    </row>
    <row r="163" spans="1:18" ht="25.5">
      <c r="A163" s="8">
        <f t="shared" si="7"/>
        <v>163</v>
      </c>
      <c r="B163" s="119" t="s">
        <v>214</v>
      </c>
      <c r="C163" s="115"/>
      <c r="D163" s="116"/>
      <c r="E163" s="117"/>
      <c r="F163" s="117"/>
      <c r="G163" s="117"/>
      <c r="H163" s="117"/>
      <c r="I163" s="118"/>
      <c r="J163" s="117">
        <f>J67</f>
        <v>14.986452716978025</v>
      </c>
      <c r="K163" s="117">
        <f>K67</f>
        <v>16.1400650751035</v>
      </c>
      <c r="L163" s="117">
        <f>L67</f>
        <v>17.298505737318624</v>
      </c>
      <c r="M163" s="117">
        <f>M67</f>
        <v>18.72009347911032</v>
      </c>
      <c r="N163" s="117">
        <f>N67</f>
        <v>20.258507017204913</v>
      </c>
      <c r="O163" s="117" t="s">
        <v>371</v>
      </c>
      <c r="P163" s="117"/>
      <c r="Q163" s="11" t="str">
        <f>[1]!FormDisp(J163)</f>
        <v>=J67</v>
      </c>
      <c r="R163" s="11"/>
    </row>
    <row r="164" spans="1:23" ht="15">
      <c r="A164" s="8">
        <f t="shared" si="7"/>
        <v>164</v>
      </c>
      <c r="B164" s="20" t="s">
        <v>134</v>
      </c>
      <c r="C164" s="18"/>
      <c r="D164" s="80"/>
      <c r="E164" s="81"/>
      <c r="F164" s="81"/>
      <c r="G164" s="81"/>
      <c r="H164" s="82"/>
      <c r="I164" s="50"/>
      <c r="J164" s="82"/>
      <c r="K164" s="82"/>
      <c r="L164" s="82"/>
      <c r="M164" s="82"/>
      <c r="N164" s="82"/>
      <c r="O164" s="82" t="s">
        <v>263</v>
      </c>
      <c r="P164" s="82"/>
      <c r="Q164" s="11">
        <f>[1]!FormDisp(J164)</f>
      </c>
      <c r="R164" s="11"/>
      <c r="S164" s="2"/>
      <c r="T164" s="2"/>
      <c r="U164" s="2"/>
      <c r="V164" s="2"/>
      <c r="W164" s="2"/>
    </row>
    <row r="165" spans="1:23" ht="15">
      <c r="A165" s="8">
        <f t="shared" si="7"/>
        <v>165</v>
      </c>
      <c r="B165" s="23"/>
      <c r="C165" s="68" t="s">
        <v>1</v>
      </c>
      <c r="D165" s="68">
        <v>0</v>
      </c>
      <c r="E165" s="68">
        <v>1</v>
      </c>
      <c r="F165" s="68">
        <v>2</v>
      </c>
      <c r="G165" s="68">
        <v>3</v>
      </c>
      <c r="H165" s="68">
        <v>4</v>
      </c>
      <c r="I165" s="10">
        <v>5</v>
      </c>
      <c r="J165" s="9">
        <v>6</v>
      </c>
      <c r="K165" s="9">
        <v>7</v>
      </c>
      <c r="L165" s="9">
        <v>8</v>
      </c>
      <c r="M165" s="9">
        <v>9</v>
      </c>
      <c r="N165" s="9">
        <v>10</v>
      </c>
      <c r="O165" s="9" t="s">
        <v>283</v>
      </c>
      <c r="P165" s="9"/>
      <c r="Q165" s="11" t="str">
        <f>[1]!FormDisp(J165)</f>
        <v>6</v>
      </c>
      <c r="R165" s="11"/>
      <c r="S165" s="2"/>
      <c r="T165" s="2"/>
      <c r="U165" s="2"/>
      <c r="V165" s="2"/>
      <c r="W165" s="2"/>
    </row>
    <row r="166" spans="1:23" ht="15">
      <c r="A166" s="8">
        <f t="shared" si="7"/>
        <v>166</v>
      </c>
      <c r="B166" s="20" t="s">
        <v>158</v>
      </c>
      <c r="C166" s="18"/>
      <c r="D166" s="19"/>
      <c r="E166" s="19"/>
      <c r="F166" s="19"/>
      <c r="G166" s="19"/>
      <c r="H166" s="19"/>
      <c r="I166" s="50"/>
      <c r="J166" s="19">
        <f>I221</f>
        <v>0</v>
      </c>
      <c r="K166" s="19">
        <f>J170</f>
        <v>0</v>
      </c>
      <c r="L166" s="19">
        <f>K170</f>
        <v>0</v>
      </c>
      <c r="M166" s="19">
        <f>L170</f>
        <v>0</v>
      </c>
      <c r="N166" s="19">
        <f>M170</f>
        <v>0</v>
      </c>
      <c r="O166" s="19" t="s">
        <v>355</v>
      </c>
      <c r="P166" s="19"/>
      <c r="Q166" s="11" t="str">
        <f>[1]!FormDisp(J166)</f>
        <v>=I221</v>
      </c>
      <c r="R166" s="11"/>
      <c r="S166" s="2"/>
      <c r="T166" s="2"/>
      <c r="U166" s="2"/>
      <c r="V166" s="2"/>
      <c r="W166" s="2"/>
    </row>
    <row r="167" spans="1:23" ht="15">
      <c r="A167" s="8">
        <f t="shared" si="7"/>
        <v>167</v>
      </c>
      <c r="B167" s="20" t="s">
        <v>215</v>
      </c>
      <c r="C167" s="18"/>
      <c r="D167" s="19"/>
      <c r="E167" s="30">
        <v>4.679400000000003</v>
      </c>
      <c r="F167" s="30">
        <v>0.8149424112829956</v>
      </c>
      <c r="G167" s="30">
        <v>0</v>
      </c>
      <c r="H167" s="30">
        <v>0</v>
      </c>
      <c r="I167" s="50">
        <v>0</v>
      </c>
      <c r="J167" s="30">
        <f>I221*J171</f>
        <v>0</v>
      </c>
      <c r="K167" s="30">
        <f>J170*K171</f>
        <v>0</v>
      </c>
      <c r="L167" s="30">
        <f>K170*L171</f>
        <v>0</v>
      </c>
      <c r="M167" s="30">
        <f>L170*M171</f>
        <v>0</v>
      </c>
      <c r="N167" s="30">
        <f>M170*N171</f>
        <v>0</v>
      </c>
      <c r="O167" s="30" t="s">
        <v>372</v>
      </c>
      <c r="P167" s="30"/>
      <c r="Q167" s="11" t="str">
        <f>[1]!FormDisp(J167)</f>
        <v>=I221*J171</v>
      </c>
      <c r="R167" s="11"/>
      <c r="S167" s="2"/>
      <c r="T167" s="2"/>
      <c r="U167" s="2"/>
      <c r="V167" s="2"/>
      <c r="W167" s="2"/>
    </row>
    <row r="168" spans="1:23" ht="15">
      <c r="A168" s="8">
        <f t="shared" si="7"/>
        <v>168</v>
      </c>
      <c r="B168" s="20" t="s">
        <v>216</v>
      </c>
      <c r="C168" s="18"/>
      <c r="D168" s="19"/>
      <c r="E168" s="30">
        <v>33</v>
      </c>
      <c r="F168" s="30">
        <v>5.998839979999973</v>
      </c>
      <c r="G168" s="30">
        <v>0</v>
      </c>
      <c r="H168" s="30">
        <v>0</v>
      </c>
      <c r="I168" s="50">
        <v>0</v>
      </c>
      <c r="J168" s="30">
        <f>I221/$I$15</f>
        <v>0</v>
      </c>
      <c r="K168" s="30">
        <f>J170/$I$15</f>
        <v>0</v>
      </c>
      <c r="L168" s="30">
        <f>K170/$I$15</f>
        <v>0</v>
      </c>
      <c r="M168" s="30">
        <f>L170/$I$15</f>
        <v>0</v>
      </c>
      <c r="N168" s="30">
        <f>M170/$I$15</f>
        <v>0</v>
      </c>
      <c r="O168" s="30" t="s">
        <v>373</v>
      </c>
      <c r="P168" s="30"/>
      <c r="Q168" s="11" t="str">
        <f>[1]!FormDisp(J168)</f>
        <v>=I221/$I$15</v>
      </c>
      <c r="R168" s="11"/>
      <c r="S168" s="2"/>
      <c r="T168" s="2"/>
      <c r="U168" s="2"/>
      <c r="V168" s="2"/>
      <c r="W168" s="2"/>
    </row>
    <row r="169" spans="1:23" ht="15">
      <c r="A169" s="8">
        <f t="shared" si="7"/>
        <v>169</v>
      </c>
      <c r="B169" s="20" t="s">
        <v>217</v>
      </c>
      <c r="C169" s="18"/>
      <c r="D169" s="19"/>
      <c r="E169" s="30">
        <v>37.6794</v>
      </c>
      <c r="F169" s="30">
        <v>6.8137823912829685</v>
      </c>
      <c r="G169" s="30">
        <v>0</v>
      </c>
      <c r="H169" s="30">
        <v>0</v>
      </c>
      <c r="I169" s="50">
        <v>0</v>
      </c>
      <c r="J169" s="30">
        <f>SUM(J167:J168)</f>
        <v>0</v>
      </c>
      <c r="K169" s="30">
        <f>SUM(K167:K168)</f>
        <v>0</v>
      </c>
      <c r="L169" s="30">
        <f>SUM(L167:L168)</f>
        <v>0</v>
      </c>
      <c r="M169" s="30">
        <f>SUM(M167:M168)</f>
        <v>0</v>
      </c>
      <c r="N169" s="30">
        <f>SUM(N167:N168)</f>
        <v>0</v>
      </c>
      <c r="O169" s="30" t="s">
        <v>374</v>
      </c>
      <c r="P169" s="30"/>
      <c r="Q169" s="11" t="str">
        <f>[1]!FormDisp(J169)</f>
        <v>=SUM(J167:J168)</v>
      </c>
      <c r="R169" s="11"/>
      <c r="S169" s="2"/>
      <c r="T169" s="2"/>
      <c r="U169" s="2"/>
      <c r="V169" s="2"/>
      <c r="W169" s="2"/>
    </row>
    <row r="170" spans="1:23" ht="15">
      <c r="A170" s="8">
        <f t="shared" si="7"/>
        <v>170</v>
      </c>
      <c r="B170" s="20" t="s">
        <v>163</v>
      </c>
      <c r="C170" s="18"/>
      <c r="D170" s="19">
        <v>33</v>
      </c>
      <c r="E170" s="30">
        <v>5.998839979999973</v>
      </c>
      <c r="F170" s="30">
        <v>0</v>
      </c>
      <c r="G170" s="30">
        <v>0</v>
      </c>
      <c r="H170" s="30">
        <v>0</v>
      </c>
      <c r="I170" s="50">
        <v>0</v>
      </c>
      <c r="J170" s="30">
        <f>J166-J168+J137</f>
        <v>0</v>
      </c>
      <c r="K170" s="30">
        <f>K166-K168+K137</f>
        <v>0</v>
      </c>
      <c r="L170" s="30">
        <f>L166-L168+L137</f>
        <v>0</v>
      </c>
      <c r="M170" s="30">
        <f>M166-M168+M137</f>
        <v>0</v>
      </c>
      <c r="N170" s="30">
        <f>N166-N168+N137</f>
        <v>0</v>
      </c>
      <c r="O170" s="30" t="s">
        <v>375</v>
      </c>
      <c r="P170" s="30"/>
      <c r="Q170" s="11" t="str">
        <f>[1]!FormDisp(J170)</f>
        <v>=J166-J168+J137</v>
      </c>
      <c r="R170" s="11"/>
      <c r="S170" s="2"/>
      <c r="T170" s="2"/>
      <c r="U170" s="2"/>
      <c r="V170" s="2"/>
      <c r="W170" s="2"/>
    </row>
    <row r="171" spans="1:23" ht="15">
      <c r="A171" s="8">
        <f t="shared" si="7"/>
        <v>171</v>
      </c>
      <c r="B171" s="20" t="s">
        <v>218</v>
      </c>
      <c r="C171" s="18"/>
      <c r="D171" s="19"/>
      <c r="E171" s="31">
        <v>0.1418000000000001</v>
      </c>
      <c r="F171" s="31">
        <v>0.1358499999999999</v>
      </c>
      <c r="G171" s="31">
        <v>0.13964999999999989</v>
      </c>
      <c r="H171" s="31">
        <v>0.13350000000000012</v>
      </c>
      <c r="I171" s="50">
        <v>0.1253499999999999</v>
      </c>
      <c r="J171" s="31">
        <f>J66</f>
        <v>0.12200000000000015</v>
      </c>
      <c r="K171" s="31">
        <f>K66</f>
        <v>0.11684999999999994</v>
      </c>
      <c r="L171" s="31">
        <f>L66</f>
        <v>0.11169999999999995</v>
      </c>
      <c r="M171" s="31">
        <f>M66</f>
        <v>0.11169999999999995</v>
      </c>
      <c r="N171" s="31">
        <f>N66</f>
        <v>0.11169999999999995</v>
      </c>
      <c r="O171" s="31" t="s">
        <v>376</v>
      </c>
      <c r="P171" s="31"/>
      <c r="Q171" s="11" t="str">
        <f>[1]!FormDisp(J171)</f>
        <v>=J66</v>
      </c>
      <c r="R171" s="11"/>
      <c r="S171" s="2"/>
      <c r="T171" s="2"/>
      <c r="U171" s="2"/>
      <c r="V171" s="2"/>
      <c r="W171" s="2"/>
    </row>
    <row r="172" spans="1:23" ht="15">
      <c r="A172" s="8">
        <f t="shared" si="7"/>
        <v>172</v>
      </c>
      <c r="B172" s="23"/>
      <c r="C172" s="68" t="s">
        <v>1</v>
      </c>
      <c r="D172" s="68">
        <v>0</v>
      </c>
      <c r="E172" s="68">
        <v>1</v>
      </c>
      <c r="F172" s="68">
        <v>2</v>
      </c>
      <c r="G172" s="68">
        <v>3</v>
      </c>
      <c r="H172" s="68">
        <v>4</v>
      </c>
      <c r="I172" s="10">
        <v>5</v>
      </c>
      <c r="J172" s="9">
        <v>6</v>
      </c>
      <c r="K172" s="9">
        <v>7</v>
      </c>
      <c r="L172" s="9">
        <v>8</v>
      </c>
      <c r="M172" s="9">
        <v>9</v>
      </c>
      <c r="N172" s="9">
        <v>10</v>
      </c>
      <c r="O172" s="9" t="s">
        <v>283</v>
      </c>
      <c r="P172" s="9"/>
      <c r="Q172" s="11" t="str">
        <f>[1]!FormDisp(J172)</f>
        <v>6</v>
      </c>
      <c r="R172" s="11"/>
      <c r="S172" s="2"/>
      <c r="T172" s="2"/>
      <c r="U172" s="2"/>
      <c r="V172" s="2"/>
      <c r="W172" s="2"/>
    </row>
    <row r="173" spans="1:23" ht="15">
      <c r="A173" s="8">
        <f t="shared" si="7"/>
        <v>173</v>
      </c>
      <c r="B173" s="20" t="s">
        <v>243</v>
      </c>
      <c r="C173" s="18"/>
      <c r="D173" s="19"/>
      <c r="E173" s="30">
        <v>0</v>
      </c>
      <c r="F173" s="30">
        <v>7.254000000000007</v>
      </c>
      <c r="G173" s="30">
        <v>6.528600000000006</v>
      </c>
      <c r="H173" s="30">
        <v>5.803200000000006</v>
      </c>
      <c r="I173" s="50">
        <v>49.50647805067178</v>
      </c>
      <c r="J173" s="30">
        <f>I223</f>
        <v>44.3382102456046</v>
      </c>
      <c r="K173" s="30">
        <f>J188</f>
        <v>39.16994244053742</v>
      </c>
      <c r="L173" s="30">
        <f>K188</f>
        <v>34.00167463547024</v>
      </c>
      <c r="M173" s="30">
        <f>L188</f>
        <v>42.340557152130415</v>
      </c>
      <c r="N173" s="30">
        <f>M188</f>
        <v>35.8215743148905</v>
      </c>
      <c r="O173" s="30">
        <f>I223</f>
        <v>44.3382102456046</v>
      </c>
      <c r="P173" s="30" t="s">
        <v>377</v>
      </c>
      <c r="Q173" s="11" t="str">
        <f>[1]!FormDisp(J173)</f>
        <v>=I223</v>
      </c>
      <c r="R173" s="11" t="str">
        <f>[1]!FormDisp(K173)</f>
        <v>=J188</v>
      </c>
      <c r="S173" s="2"/>
      <c r="T173" s="2"/>
      <c r="U173" s="2"/>
      <c r="V173" s="2"/>
      <c r="W173" s="2"/>
    </row>
    <row r="174" spans="1:23" ht="25.5">
      <c r="A174" s="8">
        <f t="shared" si="7"/>
        <v>174</v>
      </c>
      <c r="B174" s="113" t="s">
        <v>244</v>
      </c>
      <c r="C174" s="18"/>
      <c r="D174" s="19"/>
      <c r="E174" s="30"/>
      <c r="F174" s="30"/>
      <c r="G174" s="30"/>
      <c r="H174" s="30"/>
      <c r="I174" s="50"/>
      <c r="J174" s="30">
        <f>Históricos!I97+Históricos!I99/$I$14</f>
        <v>5.168267805067178</v>
      </c>
      <c r="K174" s="30">
        <f>J174</f>
        <v>5.168267805067178</v>
      </c>
      <c r="L174" s="30">
        <f>K174</f>
        <v>5.168267805067178</v>
      </c>
      <c r="M174" s="30">
        <f>L174</f>
        <v>5.168267805067178</v>
      </c>
      <c r="N174" s="30">
        <f>M174</f>
        <v>5.168267805067178</v>
      </c>
      <c r="O174" s="30" t="s">
        <v>378</v>
      </c>
      <c r="P174" s="30" t="s">
        <v>379</v>
      </c>
      <c r="Q174" s="11" t="str">
        <f>[1]!FormDisp(J174)</f>
        <v>=Históricos!I97+Históricos!I99/$I$14</v>
      </c>
      <c r="R174" s="11" t="str">
        <f>[1]!FormDisp(K174)</f>
        <v>=J174</v>
      </c>
      <c r="S174" s="2"/>
      <c r="T174" s="2"/>
      <c r="U174" s="2"/>
      <c r="V174" s="2"/>
      <c r="W174" s="2"/>
    </row>
    <row r="175" spans="1:23" ht="25.5">
      <c r="A175" s="8">
        <f>ROW(B175)</f>
        <v>175</v>
      </c>
      <c r="B175" s="127" t="s">
        <v>245</v>
      </c>
      <c r="C175" s="127"/>
      <c r="D175" s="127"/>
      <c r="E175" s="127">
        <v>0</v>
      </c>
      <c r="F175" s="127">
        <v>0.9854559</v>
      </c>
      <c r="G175" s="127">
        <v>0.9117189900000001</v>
      </c>
      <c r="H175" s="127">
        <v>0.7747272000000014</v>
      </c>
      <c r="I175" s="127"/>
      <c r="J175" s="128">
        <f>Históricos!J96</f>
        <v>5.409261649963768</v>
      </c>
      <c r="K175" s="128">
        <f>Históricos!K96</f>
        <v>4.577007774176795</v>
      </c>
      <c r="L175" s="128">
        <f>Históricos!L96</f>
        <v>3.797987056782024</v>
      </c>
      <c r="M175" s="128">
        <f>Históricos!M96</f>
        <v>3.2206915429560206</v>
      </c>
      <c r="N175" s="128">
        <f>Históricos!N96</f>
        <v>2.643396029130017</v>
      </c>
      <c r="O175" s="128">
        <f>Históricos!J96</f>
        <v>5.409261649963768</v>
      </c>
      <c r="P175" s="128"/>
      <c r="Q175" s="11" t="str">
        <f>[1]!FormDisp(J175)</f>
        <v>=Históricos!J96</v>
      </c>
      <c r="R175" s="11"/>
      <c r="S175" s="2"/>
      <c r="T175" s="2"/>
      <c r="U175" s="2"/>
      <c r="V175" s="2"/>
      <c r="W175" s="2"/>
    </row>
    <row r="176" spans="1:23" ht="15">
      <c r="A176" s="8">
        <f>ROW(B176)</f>
        <v>176</v>
      </c>
      <c r="B176" s="129" t="s">
        <v>246</v>
      </c>
      <c r="C176" s="127"/>
      <c r="D176" s="127"/>
      <c r="E176" s="127"/>
      <c r="F176" s="127"/>
      <c r="G176" s="127"/>
      <c r="H176" s="127"/>
      <c r="I176" s="127"/>
      <c r="J176" s="128">
        <f>J138</f>
        <v>0</v>
      </c>
      <c r="K176" s="30"/>
      <c r="L176" s="30"/>
      <c r="M176" s="30"/>
      <c r="N176" s="30"/>
      <c r="O176" s="30">
        <f>J138</f>
        <v>0</v>
      </c>
      <c r="P176" s="30" t="s">
        <v>263</v>
      </c>
      <c r="Q176" s="11" t="str">
        <f>[1]!FormDisp(J176)</f>
        <v>=J138</v>
      </c>
      <c r="R176" s="11">
        <f>[1]!FormDisp(K176)</f>
      </c>
      <c r="S176" s="2"/>
      <c r="T176" s="2"/>
      <c r="U176" s="2"/>
      <c r="V176" s="2"/>
      <c r="W176" s="2"/>
    </row>
    <row r="177" spans="1:23" ht="15">
      <c r="A177" s="8">
        <f>ROW(B177)</f>
        <v>177</v>
      </c>
      <c r="B177" s="113" t="s">
        <v>247</v>
      </c>
      <c r="C177" s="18"/>
      <c r="D177" s="19"/>
      <c r="E177" s="30"/>
      <c r="F177" s="30"/>
      <c r="G177" s="30"/>
      <c r="H177" s="30"/>
      <c r="I177" s="50"/>
      <c r="J177" s="30"/>
      <c r="K177" s="30">
        <f>J176/$I$14</f>
        <v>0</v>
      </c>
      <c r="L177" s="30">
        <f>K177</f>
        <v>0</v>
      </c>
      <c r="M177" s="30">
        <f>L177</f>
        <v>0</v>
      </c>
      <c r="N177" s="30">
        <f>M177</f>
        <v>0</v>
      </c>
      <c r="O177" s="30">
        <f>J176/$I$14</f>
        <v>0</v>
      </c>
      <c r="P177" s="30">
        <f>K177</f>
        <v>0</v>
      </c>
      <c r="Q177" s="11" t="str">
        <f>[1]!FormDisp(K177)</f>
        <v>=J176/$I$14</v>
      </c>
      <c r="R177" s="11" t="str">
        <f>[1]!FormDisp(L177)</f>
        <v>=K177</v>
      </c>
      <c r="S177" s="2"/>
      <c r="T177" s="2"/>
      <c r="U177" s="2"/>
      <c r="V177" s="2"/>
      <c r="W177" s="2"/>
    </row>
    <row r="178" spans="1:23" ht="15">
      <c r="A178" s="8">
        <f>ROW(B178)</f>
        <v>178</v>
      </c>
      <c r="B178" s="127" t="s">
        <v>248</v>
      </c>
      <c r="C178" s="127"/>
      <c r="D178" s="127"/>
      <c r="E178" s="127"/>
      <c r="F178" s="127"/>
      <c r="G178" s="127"/>
      <c r="H178" s="127"/>
      <c r="I178" s="127"/>
      <c r="J178" s="127"/>
      <c r="K178" s="128">
        <f>K138</f>
        <v>0</v>
      </c>
      <c r="L178" s="30"/>
      <c r="M178" s="30"/>
      <c r="N178" s="30"/>
      <c r="O178" s="30">
        <f>K138</f>
        <v>0</v>
      </c>
      <c r="P178" s="30" t="s">
        <v>263</v>
      </c>
      <c r="Q178" s="11" t="str">
        <f>[1]!FormDisp(K178)</f>
        <v>=K138</v>
      </c>
      <c r="R178" s="11">
        <f>[1]!FormDisp(L178)</f>
      </c>
      <c r="S178" s="2"/>
      <c r="T178" s="2"/>
      <c r="U178" s="2"/>
      <c r="V178" s="2"/>
      <c r="W178" s="2"/>
    </row>
    <row r="179" spans="1:23" ht="25.5">
      <c r="A179" s="8">
        <f t="shared" si="7"/>
        <v>179</v>
      </c>
      <c r="B179" s="20" t="s">
        <v>249</v>
      </c>
      <c r="C179" s="18"/>
      <c r="D179" s="19"/>
      <c r="E179" s="30">
        <v>0</v>
      </c>
      <c r="F179" s="30">
        <v>0.7254000000000007</v>
      </c>
      <c r="G179" s="30">
        <v>0.7254000000000007</v>
      </c>
      <c r="H179" s="30">
        <v>0.7254000000000007</v>
      </c>
      <c r="I179" s="50">
        <v>5.168267805067178</v>
      </c>
      <c r="J179" s="30"/>
      <c r="K179" s="30"/>
      <c r="L179" s="30">
        <f>K178/$I$14</f>
        <v>0</v>
      </c>
      <c r="M179" s="30">
        <f>L179</f>
        <v>0</v>
      </c>
      <c r="N179" s="30">
        <f>M179</f>
        <v>0</v>
      </c>
      <c r="O179" s="30">
        <f>K178/$I$14</f>
        <v>0</v>
      </c>
      <c r="P179" s="30">
        <f>L179</f>
        <v>0</v>
      </c>
      <c r="Q179" s="11" t="str">
        <f>[1]!FormDisp(L179)</f>
        <v>=K178/$I$14</v>
      </c>
      <c r="R179" s="11" t="str">
        <f>[1]!FormDisp(M179)</f>
        <v>=L179</v>
      </c>
      <c r="S179" s="2"/>
      <c r="T179" s="2"/>
      <c r="U179" s="2"/>
      <c r="V179" s="2"/>
      <c r="W179" s="2"/>
    </row>
    <row r="180" spans="1:23" ht="15">
      <c r="A180" s="8">
        <f t="shared" si="7"/>
        <v>180</v>
      </c>
      <c r="B180" s="127" t="s">
        <v>250</v>
      </c>
      <c r="C180" s="127"/>
      <c r="D180" s="127"/>
      <c r="E180" s="127"/>
      <c r="F180" s="127"/>
      <c r="G180" s="127"/>
      <c r="H180" s="127"/>
      <c r="I180" s="127"/>
      <c r="J180" s="127"/>
      <c r="K180" s="127"/>
      <c r="L180" s="128">
        <f>L138</f>
        <v>13.507150321727357</v>
      </c>
      <c r="M180" s="30"/>
      <c r="N180" s="30"/>
      <c r="O180" s="30">
        <f>L138</f>
        <v>13.507150321727357</v>
      </c>
      <c r="P180" s="30" t="s">
        <v>263</v>
      </c>
      <c r="Q180" s="11" t="str">
        <f>[1]!FormDisp(L180)</f>
        <v>=L138</v>
      </c>
      <c r="R180" s="11">
        <f>[1]!FormDisp(M180)</f>
      </c>
      <c r="S180" s="2"/>
      <c r="T180" s="2"/>
      <c r="U180" s="2"/>
      <c r="V180" s="2"/>
      <c r="W180" s="2"/>
    </row>
    <row r="181" spans="1:23" ht="25.5">
      <c r="A181" s="8">
        <f t="shared" si="7"/>
        <v>181</v>
      </c>
      <c r="B181" s="20" t="s">
        <v>251</v>
      </c>
      <c r="C181" s="18"/>
      <c r="D181" s="19"/>
      <c r="E181" s="30"/>
      <c r="F181" s="30"/>
      <c r="G181" s="30"/>
      <c r="H181" s="30"/>
      <c r="I181" s="50"/>
      <c r="J181" s="30"/>
      <c r="K181" s="30"/>
      <c r="L181" s="30"/>
      <c r="M181" s="30">
        <f>L180/$I$14</f>
        <v>1.3507150321727357</v>
      </c>
      <c r="N181" s="30">
        <f>M181</f>
        <v>1.3507150321727357</v>
      </c>
      <c r="O181" s="30">
        <f>L180/$I$14</f>
        <v>1.3507150321727357</v>
      </c>
      <c r="P181" s="30">
        <f>M181</f>
        <v>1.3507150321727357</v>
      </c>
      <c r="Q181" s="11" t="str">
        <f>[1]!FormDisp(M181)</f>
        <v>=L180/$I$14</v>
      </c>
      <c r="R181" s="11" t="str">
        <f>[1]!FormDisp(N181)</f>
        <v>=M181</v>
      </c>
      <c r="S181" s="2"/>
      <c r="T181" s="2"/>
      <c r="U181" s="2"/>
      <c r="V181" s="2"/>
      <c r="W181" s="2"/>
    </row>
    <row r="182" spans="1:23" ht="15">
      <c r="A182" s="8">
        <f t="shared" si="7"/>
        <v>182</v>
      </c>
      <c r="B182" s="127" t="s">
        <v>252</v>
      </c>
      <c r="C182" s="127"/>
      <c r="D182" s="127"/>
      <c r="E182" s="127"/>
      <c r="F182" s="127"/>
      <c r="G182" s="127"/>
      <c r="H182" s="127"/>
      <c r="I182" s="127"/>
      <c r="J182" s="127"/>
      <c r="K182" s="127"/>
      <c r="L182" s="127"/>
      <c r="M182" s="128">
        <f>M138</f>
        <v>0</v>
      </c>
      <c r="N182" s="30"/>
      <c r="O182" s="30">
        <f>M138</f>
        <v>0</v>
      </c>
      <c r="P182" s="30" t="s">
        <v>263</v>
      </c>
      <c r="Q182" s="11" t="str">
        <f>[1]!FormDisp(M182)</f>
        <v>=M138</v>
      </c>
      <c r="R182" s="11">
        <f>[1]!FormDisp(N182)</f>
      </c>
      <c r="S182" s="2"/>
      <c r="T182" s="2"/>
      <c r="U182" s="2"/>
      <c r="V182" s="2"/>
      <c r="W182" s="2"/>
    </row>
    <row r="183" spans="1:23" ht="25.5">
      <c r="A183" s="8">
        <f t="shared" si="7"/>
        <v>183</v>
      </c>
      <c r="B183" s="20" t="s">
        <v>253</v>
      </c>
      <c r="C183" s="18"/>
      <c r="D183" s="19"/>
      <c r="E183" s="30"/>
      <c r="F183" s="30"/>
      <c r="G183" s="30"/>
      <c r="H183" s="30"/>
      <c r="I183" s="50"/>
      <c r="J183" s="30"/>
      <c r="K183" s="30"/>
      <c r="L183" s="30"/>
      <c r="M183" s="30"/>
      <c r="N183" s="30">
        <f>M182/$I$14</f>
        <v>0</v>
      </c>
      <c r="O183" s="30">
        <f>M182/$I$14</f>
        <v>0</v>
      </c>
      <c r="P183" s="30"/>
      <c r="Q183" s="11" t="str">
        <f>[1]!FormDisp(N183)</f>
        <v>=M182/$I$14</v>
      </c>
      <c r="R183" s="11"/>
      <c r="S183" s="2"/>
      <c r="T183" s="2"/>
      <c r="U183" s="2"/>
      <c r="V183" s="2"/>
      <c r="W183" s="2"/>
    </row>
    <row r="184" spans="1:23" ht="15">
      <c r="A184" s="8">
        <f t="shared" si="7"/>
        <v>184</v>
      </c>
      <c r="B184" s="127" t="s">
        <v>254</v>
      </c>
      <c r="C184" s="127"/>
      <c r="D184" s="127"/>
      <c r="E184" s="127"/>
      <c r="F184" s="127"/>
      <c r="G184" s="127"/>
      <c r="H184" s="127"/>
      <c r="I184" s="127"/>
      <c r="J184" s="127"/>
      <c r="K184" s="127"/>
      <c r="L184" s="127"/>
      <c r="M184" s="127"/>
      <c r="N184" s="128">
        <f>N138</f>
        <v>0</v>
      </c>
      <c r="O184" s="128">
        <f>N138</f>
        <v>0</v>
      </c>
      <c r="P184" s="128"/>
      <c r="Q184" s="11" t="str">
        <f>[1]!FormDisp(N184)</f>
        <v>=N138</v>
      </c>
      <c r="R184" s="11"/>
      <c r="S184" s="2"/>
      <c r="T184" s="2"/>
      <c r="U184" s="2"/>
      <c r="V184" s="2"/>
      <c r="W184" s="2"/>
    </row>
    <row r="185" spans="1:23" ht="25.5">
      <c r="A185" s="8">
        <f t="shared" si="7"/>
        <v>185</v>
      </c>
      <c r="B185" s="127" t="s">
        <v>255</v>
      </c>
      <c r="C185" s="127"/>
      <c r="D185" s="127"/>
      <c r="E185" s="127"/>
      <c r="F185" s="127"/>
      <c r="G185" s="127"/>
      <c r="H185" s="127"/>
      <c r="I185" s="127"/>
      <c r="J185" s="128">
        <f>J189*(J173-Históricos!I100)</f>
        <v>0</v>
      </c>
      <c r="K185" s="128">
        <f>K189*(K173-Históricos!J100)</f>
        <v>0</v>
      </c>
      <c r="L185" s="128">
        <f>L189*(L173-Históricos!K100)</f>
        <v>0</v>
      </c>
      <c r="M185" s="128">
        <f>M189*(M173-Históricos!L100)</f>
        <v>1.508748690936945</v>
      </c>
      <c r="N185" s="128">
        <f>N189*(N173-Históricos!M100)</f>
        <v>1.35787382184325</v>
      </c>
      <c r="O185" s="128">
        <f>J189*(J173-Históricos!I100)</f>
        <v>0</v>
      </c>
      <c r="P185" s="128"/>
      <c r="Q185" s="11" t="str">
        <f>[1]!FormDisp(J185)</f>
        <v>=J189*(J173-Históricos!I100)</v>
      </c>
      <c r="R185" s="11"/>
      <c r="S185" s="2"/>
      <c r="T185" s="2"/>
      <c r="U185" s="2"/>
      <c r="V185" s="2"/>
      <c r="W185" s="2"/>
    </row>
    <row r="186" spans="1:23" ht="15">
      <c r="A186" s="8">
        <f>ROW(B186)</f>
        <v>186</v>
      </c>
      <c r="B186" s="20" t="s">
        <v>256</v>
      </c>
      <c r="C186" s="18"/>
      <c r="D186" s="19"/>
      <c r="E186" s="30">
        <v>7.254000000000007</v>
      </c>
      <c r="F186" s="30">
        <v>0</v>
      </c>
      <c r="G186" s="30">
        <v>0</v>
      </c>
      <c r="H186" s="30">
        <v>44.42867805067178</v>
      </c>
      <c r="I186" s="50">
        <v>44.42867805067178</v>
      </c>
      <c r="J186" s="30">
        <f>J176</f>
        <v>0</v>
      </c>
      <c r="K186" s="30">
        <f>K178</f>
        <v>0</v>
      </c>
      <c r="L186" s="30">
        <f>L180</f>
        <v>13.507150321727357</v>
      </c>
      <c r="M186" s="30">
        <f>M182</f>
        <v>0</v>
      </c>
      <c r="N186" s="30">
        <f>N184</f>
        <v>0</v>
      </c>
      <c r="O186" s="30">
        <f>J176</f>
        <v>0</v>
      </c>
      <c r="P186" s="30">
        <f>K178</f>
        <v>0</v>
      </c>
      <c r="Q186" s="11" t="str">
        <f>[1]!FormDisp(J186)</f>
        <v>=J176</v>
      </c>
      <c r="R186" s="11" t="str">
        <f>[1]!FormDisp(K186)</f>
        <v>=K178</v>
      </c>
      <c r="S186" s="2"/>
      <c r="T186" s="2"/>
      <c r="U186" s="2"/>
      <c r="V186" s="2"/>
      <c r="W186" s="2"/>
    </row>
    <row r="187" spans="1:23" ht="25.5">
      <c r="A187" s="8">
        <f t="shared" si="7"/>
        <v>187</v>
      </c>
      <c r="B187" s="127" t="s">
        <v>257</v>
      </c>
      <c r="C187" s="127"/>
      <c r="D187" s="127"/>
      <c r="E187" s="127">
        <v>0</v>
      </c>
      <c r="F187" s="127">
        <v>1.7108559000000008</v>
      </c>
      <c r="G187" s="127">
        <v>1.6371189900000007</v>
      </c>
      <c r="H187" s="127">
        <v>1.500127200000002</v>
      </c>
      <c r="I187" s="127">
        <v>11.373904828718882</v>
      </c>
      <c r="J187" s="128">
        <f>J174+J177+J179+J181+J183</f>
        <v>5.168267805067178</v>
      </c>
      <c r="K187" s="128">
        <f>K174+K177+K179+K181+K183</f>
        <v>5.168267805067178</v>
      </c>
      <c r="L187" s="128">
        <f>L174+L177+L179+L181+L183</f>
        <v>5.168267805067178</v>
      </c>
      <c r="M187" s="128">
        <f>M174+M177+M179+M181+M183</f>
        <v>6.518982837239914</v>
      </c>
      <c r="N187" s="128">
        <f>N174+N177+N179+N181+N183</f>
        <v>6.518982837239914</v>
      </c>
      <c r="O187" s="128" t="s">
        <v>380</v>
      </c>
      <c r="P187" s="128"/>
      <c r="Q187" s="11" t="str">
        <f>[1]!FormDisp(J187)</f>
        <v>=J174+J177+J179+J181+J183</v>
      </c>
      <c r="R187" s="11"/>
      <c r="S187" s="2"/>
      <c r="T187" s="2"/>
      <c r="U187" s="2"/>
      <c r="V187" s="2"/>
      <c r="W187" s="2"/>
    </row>
    <row r="188" spans="1:23" ht="15">
      <c r="A188" s="8">
        <f t="shared" si="7"/>
        <v>188</v>
      </c>
      <c r="B188" s="20" t="s">
        <v>258</v>
      </c>
      <c r="C188" s="18"/>
      <c r="D188" s="19">
        <v>0</v>
      </c>
      <c r="E188" s="30">
        <v>7.254000000000007</v>
      </c>
      <c r="F188" s="30">
        <v>6.528600000000006</v>
      </c>
      <c r="G188" s="30">
        <v>5.803200000000006</v>
      </c>
      <c r="H188" s="30">
        <v>49.50647805067178</v>
      </c>
      <c r="I188" s="50">
        <v>44.3382102456046</v>
      </c>
      <c r="J188" s="30">
        <f>J173+J186-J187</f>
        <v>39.16994244053742</v>
      </c>
      <c r="K188" s="30">
        <f>K173+K186-K187</f>
        <v>34.00167463547024</v>
      </c>
      <c r="L188" s="30">
        <f>L173+L186-L187</f>
        <v>42.340557152130415</v>
      </c>
      <c r="M188" s="30">
        <f>M173+M186-M187</f>
        <v>35.8215743148905</v>
      </c>
      <c r="N188" s="30">
        <f>N173+N186-N187</f>
        <v>29.302591477650584</v>
      </c>
      <c r="O188" s="30">
        <f>J173+J186-J187</f>
        <v>39.16994244053742</v>
      </c>
      <c r="P188" s="30"/>
      <c r="Q188" s="11" t="str">
        <f>[1]!FormDisp(J188)</f>
        <v>=J173+J186-J187</v>
      </c>
      <c r="R188" s="11"/>
      <c r="S188" s="2"/>
      <c r="T188" s="2"/>
      <c r="U188" s="2"/>
      <c r="V188" s="2"/>
      <c r="W188" s="2"/>
    </row>
    <row r="189" spans="1:23" ht="15">
      <c r="A189" s="8">
        <f>ROW(B189)</f>
        <v>189</v>
      </c>
      <c r="B189" s="23" t="s">
        <v>133</v>
      </c>
      <c r="C189" s="18"/>
      <c r="D189" s="19"/>
      <c r="E189" s="31">
        <v>0.1418000000000001</v>
      </c>
      <c r="F189" s="31">
        <v>0.1358499999999999</v>
      </c>
      <c r="G189" s="31">
        <v>0.13964999999999989</v>
      </c>
      <c r="H189" s="31">
        <v>0.13350000000000012</v>
      </c>
      <c r="I189" s="50">
        <v>0.1253499999999999</v>
      </c>
      <c r="J189" s="31">
        <f>J66</f>
        <v>0.12200000000000015</v>
      </c>
      <c r="K189" s="31">
        <f>K66</f>
        <v>0.11684999999999994</v>
      </c>
      <c r="L189" s="31">
        <f>L66</f>
        <v>0.11169999999999995</v>
      </c>
      <c r="M189" s="31">
        <f>M66</f>
        <v>0.11169999999999995</v>
      </c>
      <c r="N189" s="31">
        <f>N66</f>
        <v>0.11169999999999995</v>
      </c>
      <c r="O189" s="31" t="s">
        <v>376</v>
      </c>
      <c r="P189" s="31"/>
      <c r="Q189" s="11" t="str">
        <f>[1]!FormDisp(J189)</f>
        <v>=J66</v>
      </c>
      <c r="R189" s="11"/>
      <c r="S189" s="2"/>
      <c r="T189" s="2"/>
      <c r="U189" s="2"/>
      <c r="V189" s="2"/>
      <c r="W189" s="2"/>
    </row>
    <row r="190" spans="1:18" ht="15">
      <c r="A190" s="8">
        <f t="shared" si="7"/>
        <v>190</v>
      </c>
      <c r="B190" s="23"/>
      <c r="C190" s="18"/>
      <c r="D190" s="19"/>
      <c r="E190" s="31"/>
      <c r="F190" s="31"/>
      <c r="G190" s="31"/>
      <c r="H190" s="31"/>
      <c r="I190" s="31"/>
      <c r="J190" s="55"/>
      <c r="K190" s="55"/>
      <c r="L190" s="14"/>
      <c r="M190" s="14"/>
      <c r="N190" s="36"/>
      <c r="O190" s="36" t="s">
        <v>263</v>
      </c>
      <c r="P190" s="36"/>
      <c r="Q190" s="11">
        <f>[1]!FormDisp(J190)</f>
      </c>
      <c r="R190" s="11"/>
    </row>
    <row r="191" spans="1:18" ht="15">
      <c r="A191" s="8">
        <f t="shared" si="7"/>
        <v>191</v>
      </c>
      <c r="B191" s="66" t="s">
        <v>0</v>
      </c>
      <c r="C191" s="68" t="s">
        <v>1</v>
      </c>
      <c r="D191" s="68">
        <v>0</v>
      </c>
      <c r="E191" s="68">
        <v>1</v>
      </c>
      <c r="F191" s="68">
        <v>2</v>
      </c>
      <c r="G191" s="68">
        <v>3</v>
      </c>
      <c r="H191" s="68">
        <v>4</v>
      </c>
      <c r="I191" s="10">
        <v>5</v>
      </c>
      <c r="J191" s="9">
        <v>6</v>
      </c>
      <c r="K191" s="9">
        <v>7</v>
      </c>
      <c r="L191" s="9">
        <v>8</v>
      </c>
      <c r="M191" s="9">
        <v>9</v>
      </c>
      <c r="N191" s="9">
        <v>10</v>
      </c>
      <c r="O191" s="9" t="s">
        <v>283</v>
      </c>
      <c r="P191" s="9"/>
      <c r="Q191" s="11" t="str">
        <f>[1]!FormDisp(J191)</f>
        <v>6</v>
      </c>
      <c r="R191" s="11"/>
    </row>
    <row r="192" spans="1:23" ht="15">
      <c r="A192" s="8">
        <f t="shared" si="7"/>
        <v>192</v>
      </c>
      <c r="B192" s="69" t="s">
        <v>222</v>
      </c>
      <c r="C192" s="18"/>
      <c r="D192" s="16"/>
      <c r="E192" s="19">
        <v>381.44736000000006</v>
      </c>
      <c r="F192" s="19">
        <v>410.1084907041024</v>
      </c>
      <c r="G192" s="19">
        <v>444.4199510083421</v>
      </c>
      <c r="H192" s="19">
        <v>479.32424954058615</v>
      </c>
      <c r="I192" s="19">
        <v>515.5039123174892</v>
      </c>
      <c r="J192" s="19">
        <f>J59</f>
        <v>557.867920730958</v>
      </c>
      <c r="K192" s="19">
        <f>K59</f>
        <v>600.8109266384139</v>
      </c>
      <c r="L192" s="19">
        <f>L59</f>
        <v>643.933665269418</v>
      </c>
      <c r="M192" s="19">
        <f>M59</f>
        <v>696.8520050945258</v>
      </c>
      <c r="N192" s="19">
        <f>N59</f>
        <v>754.1191635027928</v>
      </c>
      <c r="O192" s="19" t="s">
        <v>329</v>
      </c>
      <c r="P192" s="19"/>
      <c r="Q192" s="11" t="str">
        <f>[1]!FormDisp(J192)</f>
        <v>=J59</v>
      </c>
      <c r="R192" s="11"/>
      <c r="S192" s="1"/>
      <c r="T192" s="1"/>
      <c r="U192" s="1"/>
      <c r="V192" s="1"/>
      <c r="W192" s="1"/>
    </row>
    <row r="193" spans="1:23" ht="25.5">
      <c r="A193" s="8">
        <f t="shared" si="7"/>
        <v>193</v>
      </c>
      <c r="B193" s="69" t="s">
        <v>223</v>
      </c>
      <c r="C193" s="18"/>
      <c r="D193" s="16"/>
      <c r="E193" s="19">
        <v>270.34549999999996</v>
      </c>
      <c r="F193" s="19">
        <v>289.23001604571</v>
      </c>
      <c r="G193" s="19">
        <v>312.5469174619166</v>
      </c>
      <c r="H193" s="19">
        <v>334.7545220525858</v>
      </c>
      <c r="I193" s="19">
        <v>358.8599608887247</v>
      </c>
      <c r="J193" s="19">
        <f>J94</f>
        <v>386.65574003521544</v>
      </c>
      <c r="K193" s="19">
        <f>K94</f>
        <v>414.60466561205664</v>
      </c>
      <c r="L193" s="19">
        <f>L94</f>
        <v>442.4437895764313</v>
      </c>
      <c r="M193" s="19">
        <f>M94</f>
        <v>476.5655257608249</v>
      </c>
      <c r="N193" s="19">
        <f>N94</f>
        <v>513.3047246465683</v>
      </c>
      <c r="O193" s="19" t="s">
        <v>381</v>
      </c>
      <c r="P193" s="19"/>
      <c r="Q193" s="11" t="str">
        <f>[1]!FormDisp(J193)</f>
        <v>=J94</v>
      </c>
      <c r="R193" s="11"/>
      <c r="S193" s="1"/>
      <c r="T193" s="1"/>
      <c r="U193" s="1"/>
      <c r="V193" s="1"/>
      <c r="W193" s="1"/>
    </row>
    <row r="194" spans="1:23" ht="15">
      <c r="A194" s="8">
        <f t="shared" si="7"/>
        <v>194</v>
      </c>
      <c r="B194" s="72" t="s">
        <v>224</v>
      </c>
      <c r="C194" s="18"/>
      <c r="D194" s="16"/>
      <c r="E194" s="19">
        <v>111.1018600000001</v>
      </c>
      <c r="F194" s="19">
        <v>120.8784746583924</v>
      </c>
      <c r="G194" s="19">
        <v>131.87303354642546</v>
      </c>
      <c r="H194" s="19">
        <v>144.56972748800035</v>
      </c>
      <c r="I194" s="19">
        <v>156.64395142876447</v>
      </c>
      <c r="J194" s="19">
        <f>J192-J193</f>
        <v>171.21218069574252</v>
      </c>
      <c r="K194" s="19">
        <f>K192-K193</f>
        <v>186.20626102635725</v>
      </c>
      <c r="L194" s="19">
        <f>L192-L193</f>
        <v>201.48987569298674</v>
      </c>
      <c r="M194" s="19">
        <f>M192-M193</f>
        <v>220.28647933370087</v>
      </c>
      <c r="N194" s="19">
        <f>N192-N193</f>
        <v>240.81443885622457</v>
      </c>
      <c r="O194" s="19" t="s">
        <v>382</v>
      </c>
      <c r="P194" s="19"/>
      <c r="Q194" s="11" t="str">
        <f>[1]!FormDisp(J194)</f>
        <v>=J192-J193</v>
      </c>
      <c r="R194" s="11"/>
      <c r="S194" s="1"/>
      <c r="T194" s="1"/>
      <c r="U194" s="1"/>
      <c r="V194" s="1"/>
      <c r="W194" s="1"/>
    </row>
    <row r="195" spans="1:23" ht="15">
      <c r="A195" s="8">
        <f t="shared" si="7"/>
        <v>195</v>
      </c>
      <c r="B195" s="72" t="s">
        <v>33</v>
      </c>
      <c r="C195" s="18"/>
      <c r="D195" s="16"/>
      <c r="E195" s="19">
        <v>23.4366</v>
      </c>
      <c r="F195" s="19">
        <v>24.97286913</v>
      </c>
      <c r="G195" s="19">
        <v>26.4517624398786</v>
      </c>
      <c r="H195" s="19">
        <v>27.99654536636751</v>
      </c>
      <c r="I195" s="19">
        <v>29.607466586748295</v>
      </c>
      <c r="J195" s="19">
        <f>J95</f>
        <v>31.05349525484508</v>
      </c>
      <c r="K195" s="19">
        <f>K95</f>
        <v>32.413560713269156</v>
      </c>
      <c r="L195" s="19">
        <f>L95</f>
        <v>33.6697482587119</v>
      </c>
      <c r="M195" s="19">
        <f>M95</f>
        <v>34.97461935247827</v>
      </c>
      <c r="N195" s="19">
        <f>N95</f>
        <v>36.33006072548356</v>
      </c>
      <c r="O195" s="19" t="s">
        <v>383</v>
      </c>
      <c r="P195" s="19"/>
      <c r="Q195" s="11" t="str">
        <f>[1]!FormDisp(J195)</f>
        <v>=J95</v>
      </c>
      <c r="R195" s="65"/>
      <c r="S195" s="1"/>
      <c r="T195" s="1"/>
      <c r="U195" s="1"/>
      <c r="V195" s="1"/>
      <c r="W195" s="1"/>
    </row>
    <row r="196" spans="1:23" ht="25.5">
      <c r="A196" s="8">
        <f t="shared" si="7"/>
        <v>196</v>
      </c>
      <c r="B196" s="20" t="s">
        <v>225</v>
      </c>
      <c r="C196" s="18"/>
      <c r="D196" s="16"/>
      <c r="E196" s="19">
        <v>52.5229152</v>
      </c>
      <c r="F196" s="19">
        <v>56.49421810928716</v>
      </c>
      <c r="G196" s="19">
        <v>60.71743351805195</v>
      </c>
      <c r="H196" s="19">
        <v>64.98310908942568</v>
      </c>
      <c r="I196" s="19">
        <v>69.19281224793664</v>
      </c>
      <c r="J196" s="19">
        <f>J101</f>
        <v>73.33642832028782</v>
      </c>
      <c r="K196" s="19">
        <f>K101</f>
        <v>77.35449191361597</v>
      </c>
      <c r="L196" s="19">
        <f>L101</f>
        <v>81.19853540959157</v>
      </c>
      <c r="M196" s="19">
        <f>M101</f>
        <v>85.23360427504997</v>
      </c>
      <c r="N196" s="19">
        <f>N101</f>
        <v>89.46919129846357</v>
      </c>
      <c r="O196" s="19" t="s">
        <v>384</v>
      </c>
      <c r="P196" s="19"/>
      <c r="Q196" s="11" t="str">
        <f>[1]!FormDisp(J196)</f>
        <v>=J101</v>
      </c>
      <c r="R196" s="71"/>
      <c r="S196" s="1"/>
      <c r="T196" s="1"/>
      <c r="U196" s="1"/>
      <c r="V196" s="1"/>
      <c r="W196" s="1"/>
    </row>
    <row r="197" spans="1:23" ht="15">
      <c r="A197" s="8">
        <f t="shared" si="7"/>
        <v>197</v>
      </c>
      <c r="B197" s="69" t="s">
        <v>2</v>
      </c>
      <c r="C197" s="18"/>
      <c r="D197" s="16"/>
      <c r="E197" s="19">
        <v>11.25</v>
      </c>
      <c r="F197" s="19">
        <v>11.25</v>
      </c>
      <c r="G197" s="19">
        <v>11.25</v>
      </c>
      <c r="H197" s="19">
        <v>11.25</v>
      </c>
      <c r="I197" s="19">
        <v>14.07631739747003</v>
      </c>
      <c r="J197" s="19">
        <f>J77</f>
        <v>14.07631739747003</v>
      </c>
      <c r="K197" s="19">
        <f>K77</f>
        <v>17.595396746837537</v>
      </c>
      <c r="L197" s="19">
        <f>L77</f>
        <v>21.99424593354692</v>
      </c>
      <c r="M197" s="19">
        <f>M77</f>
        <v>29.90515452373552</v>
      </c>
      <c r="N197" s="19">
        <f>N77</f>
        <v>37.3814431546694</v>
      </c>
      <c r="O197" s="19" t="s">
        <v>385</v>
      </c>
      <c r="P197" s="19"/>
      <c r="Q197" s="11" t="str">
        <f>[1]!FormDisp(J197)</f>
        <v>=J77</v>
      </c>
      <c r="R197" s="11"/>
      <c r="S197" s="1"/>
      <c r="T197" s="1"/>
      <c r="U197" s="1"/>
      <c r="V197" s="1"/>
      <c r="W197" s="1"/>
    </row>
    <row r="198" spans="1:23" ht="25.5">
      <c r="A198" s="8">
        <f t="shared" si="7"/>
        <v>198</v>
      </c>
      <c r="B198" s="72" t="s">
        <v>226</v>
      </c>
      <c r="C198" s="18"/>
      <c r="D198" s="16"/>
      <c r="E198" s="19">
        <v>23.892344800000103</v>
      </c>
      <c r="F198" s="19">
        <v>28.161387419105246</v>
      </c>
      <c r="G198" s="19">
        <v>33.45383758849491</v>
      </c>
      <c r="H198" s="19">
        <v>40.34007303220716</v>
      </c>
      <c r="I198" s="19">
        <v>43.76735519660949</v>
      </c>
      <c r="J198" s="19">
        <f>J194-J196-J197-J195</f>
        <v>52.74593972313958</v>
      </c>
      <c r="K198" s="19">
        <f>K194-K196-K197-K195</f>
        <v>58.84281165263459</v>
      </c>
      <c r="L198" s="19">
        <f>L194-L196-L197-L195</f>
        <v>64.62734609113636</v>
      </c>
      <c r="M198" s="19">
        <f>M194-M196-M197-M195</f>
        <v>70.17310118243711</v>
      </c>
      <c r="N198" s="19">
        <f>N194-N196-N197-N195</f>
        <v>77.63374367760805</v>
      </c>
      <c r="O198" s="19" t="s">
        <v>386</v>
      </c>
      <c r="P198" s="19"/>
      <c r="Q198" s="11" t="str">
        <f>[1]!FormDisp(J198)</f>
        <v>=J194-J196-J197-J195</v>
      </c>
      <c r="R198" s="71"/>
      <c r="S198" s="1"/>
      <c r="T198" s="1"/>
      <c r="U198" s="1"/>
      <c r="V198" s="1"/>
      <c r="W198" s="1"/>
    </row>
    <row r="199" spans="1:23" ht="16.5" customHeight="1">
      <c r="A199" s="8">
        <f>ROW(B199)</f>
        <v>199</v>
      </c>
      <c r="B199" s="69" t="s">
        <v>4</v>
      </c>
      <c r="C199" s="18"/>
      <c r="D199" s="16"/>
      <c r="E199" s="19">
        <v>0</v>
      </c>
      <c r="F199" s="19">
        <v>0</v>
      </c>
      <c r="G199" s="19">
        <v>0.63740056706067</v>
      </c>
      <c r="H199" s="19">
        <v>2.223429852577957</v>
      </c>
      <c r="I199" s="19">
        <v>2.5954349780477033E-16</v>
      </c>
      <c r="J199" s="19">
        <f>J65*I213</f>
        <v>2.061752322782518</v>
      </c>
      <c r="K199" s="19">
        <f>K65*J158</f>
        <v>1.9728936000275785</v>
      </c>
      <c r="L199" s="19">
        <f>L65*K158</f>
        <v>2.108263878287349</v>
      </c>
      <c r="M199" s="19">
        <f>M65*L158</f>
        <v>0</v>
      </c>
      <c r="N199" s="19">
        <f>N65*M158</f>
        <v>0.16627508673359748</v>
      </c>
      <c r="O199" s="19" t="s">
        <v>387</v>
      </c>
      <c r="P199" s="19"/>
      <c r="Q199" s="11" t="str">
        <f>[1]!FormDisp(J199)</f>
        <v>=J65*I213</v>
      </c>
      <c r="R199" s="11"/>
      <c r="S199" s="1"/>
      <c r="T199" s="1"/>
      <c r="U199" s="1"/>
      <c r="V199" s="1"/>
      <c r="W199" s="1"/>
    </row>
    <row r="200" spans="1:23" ht="25.5">
      <c r="A200" s="8">
        <f t="shared" si="7"/>
        <v>200</v>
      </c>
      <c r="B200" s="69" t="s">
        <v>3</v>
      </c>
      <c r="C200" s="18"/>
      <c r="D200" s="16"/>
      <c r="E200" s="19">
        <v>8.933400000000006</v>
      </c>
      <c r="F200" s="19">
        <v>5.060798311282992</v>
      </c>
      <c r="G200" s="19">
        <v>3.425418989999998</v>
      </c>
      <c r="H200" s="19">
        <v>2.376727200000003</v>
      </c>
      <c r="I200" s="19">
        <v>6.957737023651703</v>
      </c>
      <c r="J200" s="19">
        <f>J185+J175+J167</f>
        <v>5.409261649963768</v>
      </c>
      <c r="K200" s="19">
        <f>K185+K175+K167</f>
        <v>4.577007774176795</v>
      </c>
      <c r="L200" s="19">
        <f>L185+L175+L167</f>
        <v>3.797987056782024</v>
      </c>
      <c r="M200" s="19">
        <f>M185+M175+M167</f>
        <v>4.729440233892966</v>
      </c>
      <c r="N200" s="19">
        <f>N185+N175+N167</f>
        <v>4.001269850973268</v>
      </c>
      <c r="O200" s="19">
        <f>J185+J175+J167</f>
        <v>5.409261649963768</v>
      </c>
      <c r="P200" s="19"/>
      <c r="Q200" s="11" t="str">
        <f>[1]!FormDisp(J200)</f>
        <v>=J185+J175+J167</v>
      </c>
      <c r="R200" s="71"/>
      <c r="S200" s="1"/>
      <c r="T200" s="1"/>
      <c r="U200" s="1"/>
      <c r="V200" s="1"/>
      <c r="W200" s="1"/>
    </row>
    <row r="201" spans="1:23" ht="25.5">
      <c r="A201" s="8">
        <f aca="true" t="shared" si="8" ref="A201:A230">ROW(B201)</f>
        <v>201</v>
      </c>
      <c r="B201" s="69" t="s">
        <v>5</v>
      </c>
      <c r="C201" s="18"/>
      <c r="D201" s="11"/>
      <c r="E201" s="19">
        <v>14.958944800000097</v>
      </c>
      <c r="F201" s="19">
        <v>23.100589107822252</v>
      </c>
      <c r="G201" s="19">
        <v>30.66581916555559</v>
      </c>
      <c r="H201" s="19">
        <v>40.18677568478511</v>
      </c>
      <c r="I201" s="19">
        <v>36.80961817295779</v>
      </c>
      <c r="J201" s="19">
        <f>J198+J199-J200</f>
        <v>49.39843039595833</v>
      </c>
      <c r="K201" s="19">
        <f>K198+K199-K200</f>
        <v>56.23869747848537</v>
      </c>
      <c r="L201" s="19">
        <f>L198+L199-L200</f>
        <v>62.93762291264168</v>
      </c>
      <c r="M201" s="19">
        <f>M198+M199-M200</f>
        <v>65.44366094854414</v>
      </c>
      <c r="N201" s="19">
        <f>N198+N199-N200</f>
        <v>73.79874891336837</v>
      </c>
      <c r="O201" s="19" t="s">
        <v>388</v>
      </c>
      <c r="P201" s="19"/>
      <c r="Q201" s="11" t="str">
        <f>[1]!FormDisp(J201)</f>
        <v>=J198+J199-J200</v>
      </c>
      <c r="R201" s="11"/>
      <c r="S201" s="1"/>
      <c r="T201" s="1"/>
      <c r="U201" s="1"/>
      <c r="V201" s="1"/>
      <c r="W201" s="1"/>
    </row>
    <row r="202" spans="1:23" ht="15">
      <c r="A202" s="8">
        <f t="shared" si="8"/>
        <v>202</v>
      </c>
      <c r="B202" s="69" t="s">
        <v>6</v>
      </c>
      <c r="C202" s="18"/>
      <c r="D202" s="10"/>
      <c r="E202" s="84">
        <v>5.235630680000034</v>
      </c>
      <c r="F202" s="84">
        <v>8.085206187737787</v>
      </c>
      <c r="G202" s="84">
        <v>10.733036707944455</v>
      </c>
      <c r="H202" s="84">
        <v>14.065371489674789</v>
      </c>
      <c r="I202" s="84">
        <v>12.883366360535225</v>
      </c>
      <c r="J202" s="84">
        <f>IF(J201&lt;=0,0,J201*J8)</f>
        <v>17.289450638585414</v>
      </c>
      <c r="K202" s="84">
        <f>IF(K201&lt;=0,0,K201*K8)</f>
        <v>19.68354411746988</v>
      </c>
      <c r="L202" s="84">
        <f>IF(L201&lt;=0,0,L201*L8)</f>
        <v>22.028168019424587</v>
      </c>
      <c r="M202" s="84">
        <f>IF(M201&lt;=0,0,M201*M8)</f>
        <v>22.905281331990444</v>
      </c>
      <c r="N202" s="84">
        <f>IF(N201&lt;=0,0,N201*N8)</f>
        <v>25.82956211967893</v>
      </c>
      <c r="O202" s="84" t="s">
        <v>389</v>
      </c>
      <c r="P202" s="84"/>
      <c r="Q202" s="11" t="str">
        <f>[1]!FormDisp(J202)</f>
        <v>=IF(J201&lt;=0,0,J201*J8)</v>
      </c>
      <c r="R202" s="11"/>
      <c r="S202" s="1"/>
      <c r="T202" s="1"/>
      <c r="U202" s="1"/>
      <c r="V202" s="1"/>
      <c r="W202" s="1"/>
    </row>
    <row r="203" spans="1:23" ht="15">
      <c r="A203" s="8">
        <f t="shared" si="8"/>
        <v>203</v>
      </c>
      <c r="B203" s="72" t="s">
        <v>7</v>
      </c>
      <c r="C203" s="18"/>
      <c r="D203" s="19"/>
      <c r="E203" s="19">
        <v>9.723314120000063</v>
      </c>
      <c r="F203" s="19">
        <v>15.015382920084464</v>
      </c>
      <c r="G203" s="19">
        <v>19.932782457611133</v>
      </c>
      <c r="H203" s="19">
        <v>26.121404195110323</v>
      </c>
      <c r="I203" s="19">
        <v>23.926251812422564</v>
      </c>
      <c r="J203" s="19">
        <f>J201-J202</f>
        <v>32.108979757372914</v>
      </c>
      <c r="K203" s="19">
        <f>K201-K202</f>
        <v>36.55515336101549</v>
      </c>
      <c r="L203" s="19">
        <f>L201-L202</f>
        <v>40.90945489321709</v>
      </c>
      <c r="M203" s="19">
        <f>M201-M202</f>
        <v>42.53837961655369</v>
      </c>
      <c r="N203" s="19">
        <f>N201-N202</f>
        <v>47.969186793689445</v>
      </c>
      <c r="O203" s="19" t="s">
        <v>390</v>
      </c>
      <c r="P203" s="19"/>
      <c r="Q203" s="11" t="str">
        <f>[1]!FormDisp(J203)</f>
        <v>=J201-J202</v>
      </c>
      <c r="R203" s="85"/>
      <c r="S203" s="1"/>
      <c r="T203" s="1"/>
      <c r="U203" s="1"/>
      <c r="V203" s="1"/>
      <c r="W203" s="1"/>
    </row>
    <row r="204" spans="1:23" ht="25.5">
      <c r="A204" s="8">
        <f t="shared" si="8"/>
        <v>204</v>
      </c>
      <c r="B204" s="69" t="s">
        <v>77</v>
      </c>
      <c r="C204" s="18"/>
      <c r="D204" s="16"/>
      <c r="E204" s="19">
        <v>7.0007861664000455</v>
      </c>
      <c r="F204" s="19">
        <v>10.961229531661658</v>
      </c>
      <c r="G204" s="19">
        <v>15.348242492360573</v>
      </c>
      <c r="H204" s="19">
        <v>16.97891272682171</v>
      </c>
      <c r="I204" s="59">
        <v>17.167085675413187</v>
      </c>
      <c r="J204" s="19">
        <f>IF(J203&lt;0,0,IF(I205&lt;0,J37*MAX(J203+I205,0),J203*J37))</f>
        <v>23.038192975915063</v>
      </c>
      <c r="K204" s="19">
        <f>IF(K203&lt;0,0,IF(J205&lt;0,K37*MAX(K203+J205,0),K203*K37))</f>
        <v>26.228322536528612</v>
      </c>
      <c r="L204" s="19">
        <f>IF(L203&lt;0,0,IF(K205&lt;0,L37*MAX(L203+K205,0),L203*L37))</f>
        <v>29.352533885883258</v>
      </c>
      <c r="M204" s="19">
        <f>IF(M203&lt;0,0,IF(L205&lt;0,M37*MAX(M203+L205,0),M203*M37))</f>
        <v>30.521287374877268</v>
      </c>
      <c r="N204" s="19">
        <f>IF(N203&lt;0,0,IF(M205&lt;0,N37*MAX(N203+M205,0),N203*N37))</f>
        <v>34.417891524472175</v>
      </c>
      <c r="O204" s="19" t="s">
        <v>391</v>
      </c>
      <c r="P204" s="19"/>
      <c r="Q204" s="11" t="str">
        <f>[1]!FormDisp(J204)</f>
        <v>=IF(J203&lt;0,0,IF(I205&lt;0,J37*MAX(J203+I205,0),J203*J37))</v>
      </c>
      <c r="R204" s="11"/>
      <c r="S204" s="1"/>
      <c r="T204" s="1"/>
      <c r="U204" s="1"/>
      <c r="V204" s="1"/>
      <c r="W204" s="1"/>
    </row>
    <row r="205" spans="1:23" ht="15.75" customHeight="1">
      <c r="A205" s="8">
        <f t="shared" si="8"/>
        <v>205</v>
      </c>
      <c r="B205" s="69" t="s">
        <v>8</v>
      </c>
      <c r="C205" s="18"/>
      <c r="D205" s="16"/>
      <c r="E205" s="19">
        <v>0</v>
      </c>
      <c r="F205" s="19">
        <v>2.722527953600018</v>
      </c>
      <c r="G205" s="19">
        <v>6.776681342022826</v>
      </c>
      <c r="H205" s="19">
        <v>11.361221307273386</v>
      </c>
      <c r="I205" s="19">
        <v>20.503712775562</v>
      </c>
      <c r="J205" s="19">
        <f>I226+I203-I204</f>
        <v>27.262878912571377</v>
      </c>
      <c r="K205" s="19">
        <f>J205+J203-J204</f>
        <v>36.33366569402922</v>
      </c>
      <c r="L205" s="19">
        <f>K205+K203-K204</f>
        <v>46.6604965185161</v>
      </c>
      <c r="M205" s="19">
        <f>L205+L203-L204</f>
        <v>58.217417525849925</v>
      </c>
      <c r="N205" s="19">
        <f>M205+M203-M204</f>
        <v>70.23450976752636</v>
      </c>
      <c r="O205" s="19" t="s">
        <v>392</v>
      </c>
      <c r="P205" s="19"/>
      <c r="Q205" s="11" t="str">
        <f>[1]!FormDisp(J205)</f>
        <v>=I226+I203-I204</v>
      </c>
      <c r="R205" s="11"/>
      <c r="S205" s="1"/>
      <c r="T205" s="1"/>
      <c r="U205" s="1"/>
      <c r="V205" s="1"/>
      <c r="W205" s="1"/>
    </row>
    <row r="206" spans="1:23" ht="15">
      <c r="A206" s="8">
        <f t="shared" si="8"/>
        <v>206</v>
      </c>
      <c r="B206" s="37" t="s">
        <v>9</v>
      </c>
      <c r="C206" s="44"/>
      <c r="D206" s="10"/>
      <c r="E206" s="19">
        <v>0</v>
      </c>
      <c r="F206" s="19">
        <v>0</v>
      </c>
      <c r="G206" s="19">
        <v>0</v>
      </c>
      <c r="H206" s="19">
        <v>0</v>
      </c>
      <c r="I206" s="19">
        <v>0</v>
      </c>
      <c r="J206" s="19">
        <f>J197*J45</f>
        <v>0</v>
      </c>
      <c r="K206" s="19">
        <f>K197*K45</f>
        <v>0</v>
      </c>
      <c r="L206" s="19">
        <f>L197*L45</f>
        <v>0</v>
      </c>
      <c r="M206" s="19">
        <f>M197*M45</f>
        <v>0</v>
      </c>
      <c r="N206" s="19">
        <f>N197*N45</f>
        <v>0</v>
      </c>
      <c r="O206" s="19" t="s">
        <v>393</v>
      </c>
      <c r="P206" s="19"/>
      <c r="Q206" s="11" t="str">
        <f>[1]!FormDisp(J206)</f>
        <v>=J197*J45</v>
      </c>
      <c r="R206" s="11"/>
      <c r="S206" s="1"/>
      <c r="T206" s="1"/>
      <c r="U206" s="1"/>
      <c r="V206" s="1"/>
      <c r="W206" s="1"/>
    </row>
    <row r="207" spans="1:21" ht="15">
      <c r="A207" s="8">
        <f t="shared" si="8"/>
        <v>207</v>
      </c>
      <c r="B207" s="12"/>
      <c r="C207" s="10"/>
      <c r="D207" s="10"/>
      <c r="E207" s="10"/>
      <c r="F207" s="87"/>
      <c r="G207" s="87"/>
      <c r="H207" s="87"/>
      <c r="I207" s="87"/>
      <c r="J207" s="87"/>
      <c r="K207" s="87"/>
      <c r="L207" s="14"/>
      <c r="M207" s="14"/>
      <c r="N207" s="14"/>
      <c r="O207" s="14" t="s">
        <v>263</v>
      </c>
      <c r="P207" s="14"/>
      <c r="Q207" s="11">
        <f>[1]!FormDisp(J207)</f>
      </c>
      <c r="R207" s="11"/>
      <c r="S207" s="6"/>
      <c r="T207" s="6"/>
      <c r="U207" s="6"/>
    </row>
    <row r="208" spans="1:21" ht="15">
      <c r="A208" s="8">
        <f t="shared" si="8"/>
        <v>208</v>
      </c>
      <c r="B208" s="66" t="s">
        <v>10</v>
      </c>
      <c r="C208" s="10"/>
      <c r="D208" s="10"/>
      <c r="E208" s="10"/>
      <c r="F208" s="10"/>
      <c r="G208" s="10"/>
      <c r="H208" s="10"/>
      <c r="I208" s="10"/>
      <c r="J208" s="55"/>
      <c r="K208" s="55"/>
      <c r="L208" s="14"/>
      <c r="M208" s="14"/>
      <c r="N208" s="14"/>
      <c r="O208" s="14" t="s">
        <v>263</v>
      </c>
      <c r="P208" s="14"/>
      <c r="Q208" s="11">
        <f>[1]!FormDisp(J208)</f>
      </c>
      <c r="R208" s="11"/>
      <c r="S208" s="6"/>
      <c r="T208" s="6"/>
      <c r="U208" s="6"/>
    </row>
    <row r="209" spans="1:21" ht="15">
      <c r="A209" s="8">
        <f t="shared" si="8"/>
        <v>209</v>
      </c>
      <c r="B209" s="73" t="s">
        <v>11</v>
      </c>
      <c r="C209" s="68" t="s">
        <v>1</v>
      </c>
      <c r="D209" s="88">
        <v>0</v>
      </c>
      <c r="E209" s="88">
        <v>1</v>
      </c>
      <c r="F209" s="88">
        <v>2</v>
      </c>
      <c r="G209" s="88">
        <v>3</v>
      </c>
      <c r="H209" s="88">
        <v>4</v>
      </c>
      <c r="I209" s="10">
        <v>5</v>
      </c>
      <c r="J209" s="9">
        <v>6</v>
      </c>
      <c r="K209" s="9">
        <v>7</v>
      </c>
      <c r="L209" s="9">
        <v>8</v>
      </c>
      <c r="M209" s="9">
        <v>9</v>
      </c>
      <c r="N209" s="9">
        <v>10</v>
      </c>
      <c r="O209" s="9" t="s">
        <v>283</v>
      </c>
      <c r="P209" s="9"/>
      <c r="Q209" s="11" t="str">
        <f>[1]!FormDisp(J209)</f>
        <v>6</v>
      </c>
      <c r="R209" s="11"/>
      <c r="S209" s="6"/>
      <c r="T209" s="6"/>
      <c r="U209" s="6"/>
    </row>
    <row r="210" spans="1:23" ht="15">
      <c r="A210" s="8">
        <f t="shared" si="8"/>
        <v>210</v>
      </c>
      <c r="B210" s="20" t="s">
        <v>12</v>
      </c>
      <c r="C210" s="10" t="s">
        <v>13</v>
      </c>
      <c r="D210" s="19">
        <v>13</v>
      </c>
      <c r="E210" s="19">
        <v>10</v>
      </c>
      <c r="F210" s="19">
        <v>11</v>
      </c>
      <c r="G210" s="19">
        <v>11.999999999999993</v>
      </c>
      <c r="H210" s="19">
        <v>13</v>
      </c>
      <c r="I210" s="19">
        <v>14.000000000000014</v>
      </c>
      <c r="J210" s="19">
        <f>J161</f>
        <v>14.986452716978025</v>
      </c>
      <c r="K210" s="19">
        <f>K161</f>
        <v>16.140065075103504</v>
      </c>
      <c r="L210" s="19">
        <f>L161</f>
        <v>17.298505737318624</v>
      </c>
      <c r="M210" s="19">
        <f>M161</f>
        <v>18.72009347911032</v>
      </c>
      <c r="N210" s="19">
        <f>N161</f>
        <v>20.258507017204913</v>
      </c>
      <c r="O210" s="19" t="s">
        <v>394</v>
      </c>
      <c r="P210" s="19"/>
      <c r="Q210" s="11" t="str">
        <f>[1]!FormDisp(J210)</f>
        <v>=J161</v>
      </c>
      <c r="R210" s="11"/>
      <c r="S210" s="4"/>
      <c r="T210" s="4"/>
      <c r="U210" s="4"/>
      <c r="V210" s="4"/>
      <c r="W210" s="4"/>
    </row>
    <row r="211" spans="1:23" ht="15.75" customHeight="1">
      <c r="A211" s="8">
        <f t="shared" si="8"/>
        <v>211</v>
      </c>
      <c r="B211" s="73" t="s">
        <v>14</v>
      </c>
      <c r="C211" s="10" t="s">
        <v>15</v>
      </c>
      <c r="D211" s="19">
        <v>0</v>
      </c>
      <c r="E211" s="19">
        <v>22.886841600000004</v>
      </c>
      <c r="F211" s="19">
        <v>24.606509442246143</v>
      </c>
      <c r="G211" s="19">
        <v>17.776798040333684</v>
      </c>
      <c r="H211" s="19">
        <v>33.552697467841035</v>
      </c>
      <c r="I211" s="19">
        <v>15.465117369524673</v>
      </c>
      <c r="J211" s="19">
        <f>J106</f>
        <v>29.009131878009818</v>
      </c>
      <c r="K211" s="19">
        <f>K106</f>
        <v>31.242168185197524</v>
      </c>
      <c r="L211" s="19">
        <f>L106</f>
        <v>33.48455059400974</v>
      </c>
      <c r="M211" s="19">
        <f>M106</f>
        <v>36.23630426491535</v>
      </c>
      <c r="N211" s="19">
        <f>N106</f>
        <v>39.21419650214523</v>
      </c>
      <c r="O211" s="19" t="s">
        <v>395</v>
      </c>
      <c r="P211" s="19"/>
      <c r="Q211" s="11" t="str">
        <f>[1]!FormDisp(J211)</f>
        <v>=J106</v>
      </c>
      <c r="R211" s="11"/>
      <c r="S211" s="4"/>
      <c r="T211" s="4"/>
      <c r="U211" s="4"/>
      <c r="V211" s="4"/>
      <c r="W211" s="4"/>
    </row>
    <row r="212" spans="1:23" ht="15">
      <c r="A212" s="8">
        <f t="shared" si="8"/>
        <v>212</v>
      </c>
      <c r="B212" s="73" t="s">
        <v>16</v>
      </c>
      <c r="C212" s="10" t="s">
        <v>15</v>
      </c>
      <c r="D212" s="19">
        <v>20</v>
      </c>
      <c r="E212" s="19">
        <v>22.63762499999999</v>
      </c>
      <c r="F212" s="19">
        <v>23.249470526956795</v>
      </c>
      <c r="G212" s="19">
        <v>28.259760211266673</v>
      </c>
      <c r="H212" s="19">
        <v>28.58684927336196</v>
      </c>
      <c r="I212" s="19">
        <v>30.262332419423046</v>
      </c>
      <c r="J212" s="19">
        <f>J93</f>
        <v>32.92615565599993</v>
      </c>
      <c r="K212" s="19">
        <f>K93</f>
        <v>35.29398334238266</v>
      </c>
      <c r="L212" s="19">
        <f>L93</f>
        <v>37.64932555603741</v>
      </c>
      <c r="M212" s="19">
        <f>M93</f>
        <v>40.551772302073225</v>
      </c>
      <c r="N212" s="19">
        <f>N93</f>
        <v>43.677973311675736</v>
      </c>
      <c r="O212" s="19" t="s">
        <v>321</v>
      </c>
      <c r="P212" s="19"/>
      <c r="Q212" s="11" t="str">
        <f>[1]!FormDisp(J212)</f>
        <v>=J93</v>
      </c>
      <c r="R212" s="11"/>
      <c r="S212" s="4"/>
      <c r="T212" s="4"/>
      <c r="U212" s="4"/>
      <c r="V212" s="4"/>
      <c r="W212" s="4"/>
    </row>
    <row r="213" spans="1:23" ht="15">
      <c r="A213" s="8">
        <f t="shared" si="8"/>
        <v>213</v>
      </c>
      <c r="B213" s="73" t="s">
        <v>17</v>
      </c>
      <c r="C213" s="10" t="s">
        <v>13</v>
      </c>
      <c r="D213" s="19">
        <v>0</v>
      </c>
      <c r="E213" s="19">
        <v>0</v>
      </c>
      <c r="F213" s="19">
        <v>7.793135677474886</v>
      </c>
      <c r="G213" s="19">
        <v>28.332970405580802</v>
      </c>
      <c r="H213" s="19">
        <v>0</v>
      </c>
      <c r="I213" s="19">
        <v>30.654608375014135</v>
      </c>
      <c r="J213" s="19">
        <f>J158</f>
        <v>31.76578674117587</v>
      </c>
      <c r="K213" s="19">
        <f>SUM($D$158:K158)-SUM($D$155:K155)</f>
        <v>37.01468425207129</v>
      </c>
      <c r="L213" s="19">
        <f>SUM($D$158:L158)-SUM($D$155:L155)</f>
        <v>0</v>
      </c>
      <c r="M213" s="19">
        <f>SUM($D$158:M158)-SUM($D$155:M155)</f>
        <v>2.9192834435078225</v>
      </c>
      <c r="N213" s="19">
        <f>SUM($D$158:N158)-SUM($D$155:N155)</f>
        <v>9.754136742486992</v>
      </c>
      <c r="O213" s="19" t="s">
        <v>364</v>
      </c>
      <c r="P213" s="19"/>
      <c r="Q213" s="11" t="str">
        <f>[1]!FormDisp(J213)</f>
        <v>=J158</v>
      </c>
      <c r="R213" s="11"/>
      <c r="S213" s="4"/>
      <c r="T213" s="4"/>
      <c r="U213" s="4"/>
      <c r="V213" s="4"/>
      <c r="W213" s="4"/>
    </row>
    <row r="214" spans="1:23" ht="15">
      <c r="A214" s="8">
        <f t="shared" si="8"/>
        <v>214</v>
      </c>
      <c r="B214" s="73" t="s">
        <v>18</v>
      </c>
      <c r="C214" s="10" t="s">
        <v>13</v>
      </c>
      <c r="D214" s="19">
        <v>33</v>
      </c>
      <c r="E214" s="19">
        <v>55.5244666</v>
      </c>
      <c r="F214" s="19">
        <v>66.64911564667781</v>
      </c>
      <c r="G214" s="19">
        <v>86.36952865718115</v>
      </c>
      <c r="H214" s="19">
        <v>75.13954674120299</v>
      </c>
      <c r="I214" s="19">
        <v>90.38205816396187</v>
      </c>
      <c r="J214" s="19">
        <f>SUM(J210:J213)</f>
        <v>108.68752699216364</v>
      </c>
      <c r="K214" s="19">
        <f>SUM(K210:K213)</f>
        <v>119.69090085475499</v>
      </c>
      <c r="L214" s="19">
        <f>SUM(L210:L213)</f>
        <v>88.43238188736578</v>
      </c>
      <c r="M214" s="19">
        <f>SUM(M210:M213)</f>
        <v>98.4274534896067</v>
      </c>
      <c r="N214" s="19">
        <f>SUM(N210:N213)</f>
        <v>112.90481357351287</v>
      </c>
      <c r="O214" s="19" t="s">
        <v>396</v>
      </c>
      <c r="P214" s="19"/>
      <c r="Q214" s="11" t="str">
        <f>[1]!FormDisp(J214)</f>
        <v>=SUM(J210:J213)</v>
      </c>
      <c r="R214" s="11"/>
      <c r="S214" s="4"/>
      <c r="T214" s="4"/>
      <c r="U214" s="4"/>
      <c r="V214" s="4"/>
      <c r="W214" s="4"/>
    </row>
    <row r="215" spans="1:23" ht="15">
      <c r="A215" s="8">
        <f t="shared" si="8"/>
        <v>215</v>
      </c>
      <c r="B215" s="73" t="s">
        <v>156</v>
      </c>
      <c r="C215" s="10" t="s">
        <v>15</v>
      </c>
      <c r="D215" s="19">
        <v>45</v>
      </c>
      <c r="E215" s="19">
        <v>45</v>
      </c>
      <c r="F215" s="19">
        <v>45</v>
      </c>
      <c r="G215" s="19">
        <v>45</v>
      </c>
      <c r="H215" s="19">
        <v>101.30526958988011</v>
      </c>
      <c r="I215" s="19">
        <v>101.30526958988011</v>
      </c>
      <c r="J215" s="19">
        <f>I215+J79</f>
        <v>115.38158698735015</v>
      </c>
      <c r="K215" s="19">
        <f>J215+K79</f>
        <v>132.97698373418768</v>
      </c>
      <c r="L215" s="19">
        <f>K215+L79</f>
        <v>220.92588768482221</v>
      </c>
      <c r="M215" s="19">
        <f>L215+M79</f>
        <v>250.83104220855773</v>
      </c>
      <c r="N215" s="19">
        <f>M215+N79</f>
        <v>288.21248536322713</v>
      </c>
      <c r="O215" s="19" t="s">
        <v>397</v>
      </c>
      <c r="P215" s="19"/>
      <c r="Q215" s="11" t="str">
        <f>[1]!FormDisp(J215)</f>
        <v>=I215+J79</v>
      </c>
      <c r="R215" s="11"/>
      <c r="S215" s="4"/>
      <c r="T215" s="4"/>
      <c r="U215" s="4"/>
      <c r="V215" s="4"/>
      <c r="W215" s="4"/>
    </row>
    <row r="216" spans="1:23" ht="15" customHeight="1">
      <c r="A216" s="8">
        <f t="shared" si="8"/>
        <v>216</v>
      </c>
      <c r="B216" s="73" t="s">
        <v>157</v>
      </c>
      <c r="C216" s="10" t="s">
        <v>15</v>
      </c>
      <c r="D216" s="19">
        <v>0</v>
      </c>
      <c r="E216" s="19">
        <v>11.25</v>
      </c>
      <c r="F216" s="19">
        <v>22.5</v>
      </c>
      <c r="G216" s="19">
        <v>33.75</v>
      </c>
      <c r="H216" s="19">
        <v>45</v>
      </c>
      <c r="I216" s="19">
        <v>59.07631739747003</v>
      </c>
      <c r="J216" s="19">
        <f>J78</f>
        <v>73.15263479494006</v>
      </c>
      <c r="K216" s="19">
        <f>K78</f>
        <v>90.74803154177759</v>
      </c>
      <c r="L216" s="19">
        <f>L78</f>
        <v>112.74227747532451</v>
      </c>
      <c r="M216" s="19">
        <f>M78</f>
        <v>142.64743199906002</v>
      </c>
      <c r="N216" s="19">
        <f>N78</f>
        <v>180.02887515372942</v>
      </c>
      <c r="O216" s="19" t="s">
        <v>398</v>
      </c>
      <c r="P216" s="19"/>
      <c r="Q216" s="11" t="str">
        <f>[1]!FormDisp(J216)</f>
        <v>=J78</v>
      </c>
      <c r="R216" s="11"/>
      <c r="S216" s="4"/>
      <c r="T216" s="4"/>
      <c r="U216" s="4"/>
      <c r="V216" s="4"/>
      <c r="W216" s="4"/>
    </row>
    <row r="217" spans="1:23" ht="12" customHeight="1">
      <c r="A217" s="8">
        <f t="shared" si="8"/>
        <v>217</v>
      </c>
      <c r="B217" s="73" t="s">
        <v>19</v>
      </c>
      <c r="C217" s="10" t="s">
        <v>15</v>
      </c>
      <c r="D217" s="19">
        <v>45</v>
      </c>
      <c r="E217" s="19">
        <v>33.75</v>
      </c>
      <c r="F217" s="19">
        <v>22.5</v>
      </c>
      <c r="G217" s="19">
        <v>11.25</v>
      </c>
      <c r="H217" s="19">
        <v>56.30526958988011</v>
      </c>
      <c r="I217" s="19">
        <v>42.228952192410084</v>
      </c>
      <c r="J217" s="19">
        <f>J215-J216</f>
        <v>42.22895219241009</v>
      </c>
      <c r="K217" s="19">
        <f>K215-K216</f>
        <v>42.22895219241009</v>
      </c>
      <c r="L217" s="19">
        <f>L215-L216</f>
        <v>108.1836102094977</v>
      </c>
      <c r="M217" s="19">
        <f>M215-M216</f>
        <v>108.18361020949772</v>
      </c>
      <c r="N217" s="19">
        <f>N215-N216</f>
        <v>108.18361020949772</v>
      </c>
      <c r="O217" s="19" t="s">
        <v>399</v>
      </c>
      <c r="P217" s="19"/>
      <c r="Q217" s="11" t="str">
        <f>[1]!FormDisp(J217)</f>
        <v>=J215-J216</v>
      </c>
      <c r="R217" s="11"/>
      <c r="S217" s="4"/>
      <c r="T217" s="4"/>
      <c r="U217" s="4"/>
      <c r="V217" s="4"/>
      <c r="W217" s="4"/>
    </row>
    <row r="218" spans="1:23" ht="13.5" customHeight="1">
      <c r="A218" s="8">
        <f t="shared" si="8"/>
        <v>218</v>
      </c>
      <c r="B218" s="89" t="s">
        <v>20</v>
      </c>
      <c r="C218" s="10"/>
      <c r="D218" s="30">
        <v>78</v>
      </c>
      <c r="E218" s="30">
        <v>89.27446659999998</v>
      </c>
      <c r="F218" s="30">
        <v>89.14911564667781</v>
      </c>
      <c r="G218" s="30">
        <v>97.61952865718115</v>
      </c>
      <c r="H218" s="30">
        <v>131.4448163310831</v>
      </c>
      <c r="I218" s="19">
        <v>132.61101035637196</v>
      </c>
      <c r="J218" s="19">
        <f>J217+J212+J211+J210+J213</f>
        <v>150.91647918457372</v>
      </c>
      <c r="K218" s="19">
        <f>K217+K212+K211+K210+K213</f>
        <v>161.91985304716508</v>
      </c>
      <c r="L218" s="19">
        <f>L217+L212+L211+L210+L213</f>
        <v>196.6159920968635</v>
      </c>
      <c r="M218" s="19">
        <f>M217+M212+M211+M210+M213</f>
        <v>206.61106369910445</v>
      </c>
      <c r="N218" s="19">
        <f>N217+N212+N211+N210+N213</f>
        <v>221.0884237830106</v>
      </c>
      <c r="O218" s="19" t="s">
        <v>400</v>
      </c>
      <c r="P218" s="19"/>
      <c r="Q218" s="11" t="str">
        <f>[1]!FormDisp(J218)</f>
        <v>=J217+J212+J211+J210+J213</v>
      </c>
      <c r="R218" s="11"/>
      <c r="S218" s="4"/>
      <c r="T218" s="4"/>
      <c r="U218" s="4"/>
      <c r="V218" s="4"/>
      <c r="W218" s="4"/>
    </row>
    <row r="219" spans="1:23" ht="15">
      <c r="A219" s="8">
        <f t="shared" si="8"/>
        <v>219</v>
      </c>
      <c r="B219" s="73" t="s">
        <v>21</v>
      </c>
      <c r="C219" s="10"/>
      <c r="D219" s="90"/>
      <c r="E219" s="90"/>
      <c r="F219" s="90"/>
      <c r="G219" s="90"/>
      <c r="H219" s="90"/>
      <c r="I219" s="90"/>
      <c r="J219" s="90"/>
      <c r="K219" s="90">
        <v>34.00167463547024</v>
      </c>
      <c r="L219" s="90"/>
      <c r="M219" s="90"/>
      <c r="N219" s="90"/>
      <c r="O219" s="90" t="s">
        <v>263</v>
      </c>
      <c r="P219" s="90"/>
      <c r="Q219" s="11">
        <f>[1]!FormDisp(J219)</f>
      </c>
      <c r="R219" s="11"/>
      <c r="S219" s="4"/>
      <c r="T219" s="4"/>
      <c r="U219" s="4"/>
      <c r="V219" s="4"/>
      <c r="W219" s="4"/>
    </row>
    <row r="220" spans="1:23" ht="15.75" customHeight="1">
      <c r="A220" s="8">
        <f t="shared" si="8"/>
        <v>220</v>
      </c>
      <c r="B220" s="73" t="s">
        <v>22</v>
      </c>
      <c r="C220" s="10" t="s">
        <v>15</v>
      </c>
      <c r="D220" s="19">
        <v>0</v>
      </c>
      <c r="E220" s="19">
        <v>27.29831249999998</v>
      </c>
      <c r="F220" s="19">
        <v>31.882604772993318</v>
      </c>
      <c r="G220" s="19">
        <v>38.10686485754718</v>
      </c>
      <c r="H220" s="19">
        <v>23.455712778027703</v>
      </c>
      <c r="I220" s="19">
        <v>28.84283552278282</v>
      </c>
      <c r="J220" s="19">
        <f>J109</f>
        <v>37.37467807409206</v>
      </c>
      <c r="K220" s="19">
        <f>K109</f>
        <v>40.02935935665016</v>
      </c>
      <c r="L220" s="19">
        <f>L109</f>
        <v>42.70071665184827</v>
      </c>
      <c r="M220" s="19">
        <f>M109</f>
        <v>46.028925360658604</v>
      </c>
      <c r="N220" s="19">
        <f>N109</f>
        <v>49.57736886299239</v>
      </c>
      <c r="O220" s="19" t="s">
        <v>401</v>
      </c>
      <c r="P220" s="19"/>
      <c r="Q220" s="11" t="str">
        <f>[1]!FormDisp(J220)</f>
        <v>=J109</v>
      </c>
      <c r="R220" s="11"/>
      <c r="S220" s="4"/>
      <c r="T220" s="4"/>
      <c r="U220" s="4"/>
      <c r="V220" s="4"/>
      <c r="W220" s="4"/>
    </row>
    <row r="221" spans="1:23" ht="15">
      <c r="A221" s="8">
        <f t="shared" si="8"/>
        <v>221</v>
      </c>
      <c r="B221" s="73" t="s">
        <v>23</v>
      </c>
      <c r="C221" s="10" t="s">
        <v>15</v>
      </c>
      <c r="D221" s="19">
        <v>33</v>
      </c>
      <c r="E221" s="19">
        <v>5.998839979999971</v>
      </c>
      <c r="F221" s="19">
        <v>0</v>
      </c>
      <c r="G221" s="19">
        <v>0</v>
      </c>
      <c r="H221" s="19">
        <v>0</v>
      </c>
      <c r="I221" s="19">
        <v>0</v>
      </c>
      <c r="J221" s="19">
        <f>J170</f>
        <v>0</v>
      </c>
      <c r="K221" s="19">
        <f>SUM($D$137:K137)-SUM($D$140:K140)</f>
        <v>0</v>
      </c>
      <c r="L221" s="19">
        <f>SUM($D$137:L137)-SUM($D$140:L140)</f>
        <v>0</v>
      </c>
      <c r="M221" s="19">
        <f>SUM($D$137:M137)-SUM($D$140:M140)</f>
        <v>0</v>
      </c>
      <c r="N221" s="19">
        <f>SUM($D$137:N137)-SUM($D$140:N140)</f>
        <v>0</v>
      </c>
      <c r="O221" s="19" t="s">
        <v>402</v>
      </c>
      <c r="P221" s="19"/>
      <c r="Q221" s="11" t="str">
        <f>[1]!FormDisp(J221)</f>
        <v>=J170</v>
      </c>
      <c r="R221" s="11"/>
      <c r="S221" s="4"/>
      <c r="T221" s="4"/>
      <c r="U221" s="4"/>
      <c r="V221" s="4"/>
      <c r="W221" s="4"/>
    </row>
    <row r="222" spans="1:23" ht="15">
      <c r="A222" s="8">
        <f t="shared" si="8"/>
        <v>222</v>
      </c>
      <c r="B222" s="73" t="s">
        <v>24</v>
      </c>
      <c r="C222" s="10"/>
      <c r="D222" s="19">
        <v>33</v>
      </c>
      <c r="E222" s="19">
        <v>33.29715247999995</v>
      </c>
      <c r="F222" s="19">
        <v>31.882604772993318</v>
      </c>
      <c r="G222" s="19">
        <v>38.10686485754718</v>
      </c>
      <c r="H222" s="19">
        <v>23.455712778027703</v>
      </c>
      <c r="I222" s="19">
        <v>28.84283552278282</v>
      </c>
      <c r="J222" s="19">
        <f>SUM(J220:J221)</f>
        <v>37.37467807409206</v>
      </c>
      <c r="K222" s="19">
        <f>SUM(K220:K221)</f>
        <v>40.02935935665016</v>
      </c>
      <c r="L222" s="19">
        <f>SUM(L220:L221)</f>
        <v>42.70071665184827</v>
      </c>
      <c r="M222" s="19">
        <f>SUM(M220:M221)</f>
        <v>46.028925360658604</v>
      </c>
      <c r="N222" s="19">
        <f>SUM(N220:N221)</f>
        <v>49.57736886299239</v>
      </c>
      <c r="O222" s="19" t="s">
        <v>403</v>
      </c>
      <c r="P222" s="19"/>
      <c r="Q222" s="11" t="str">
        <f>[1]!FormDisp(J222)</f>
        <v>=SUM(J220:J221)</v>
      </c>
      <c r="R222" s="11"/>
      <c r="S222" s="4"/>
      <c r="T222" s="4"/>
      <c r="U222" s="4"/>
      <c r="V222" s="4"/>
      <c r="W222" s="4"/>
    </row>
    <row r="223" spans="1:23" ht="12.75" customHeight="1">
      <c r="A223" s="8">
        <f t="shared" si="8"/>
        <v>223</v>
      </c>
      <c r="B223" s="73" t="s">
        <v>25</v>
      </c>
      <c r="C223" s="10" t="s">
        <v>13</v>
      </c>
      <c r="D223" s="19">
        <v>30</v>
      </c>
      <c r="E223" s="19">
        <v>31.254000000000005</v>
      </c>
      <c r="F223" s="19">
        <v>24.528600000000004</v>
      </c>
      <c r="G223" s="19">
        <v>17.803200000000004</v>
      </c>
      <c r="H223" s="19">
        <v>55.50647805067178</v>
      </c>
      <c r="I223" s="19">
        <v>44.3382102456046</v>
      </c>
      <c r="J223" s="19">
        <f>I223+J138-J143</f>
        <v>39.16994244053742</v>
      </c>
      <c r="K223" s="19">
        <f>J223+K138-K143</f>
        <v>34.00167463547024</v>
      </c>
      <c r="L223" s="19">
        <f>K223+L138-L143</f>
        <v>42.340557152130415</v>
      </c>
      <c r="M223" s="19">
        <f>L223+M138-M143</f>
        <v>35.8215743148905</v>
      </c>
      <c r="N223" s="19">
        <f>M223+N138-N143</f>
        <v>29.302591477650584</v>
      </c>
      <c r="O223" s="19" t="s">
        <v>404</v>
      </c>
      <c r="P223" s="19"/>
      <c r="Q223" s="11" t="str">
        <f>[1]!FormDisp(J223)</f>
        <v>=I223+J138-J143</v>
      </c>
      <c r="R223" s="11"/>
      <c r="S223" s="4"/>
      <c r="T223" s="4"/>
      <c r="U223" s="4"/>
      <c r="V223" s="4"/>
      <c r="W223" s="4"/>
    </row>
    <row r="224" spans="1:23" ht="15">
      <c r="A224" s="8">
        <f t="shared" si="8"/>
        <v>224</v>
      </c>
      <c r="B224" s="73" t="s">
        <v>26</v>
      </c>
      <c r="C224" s="10"/>
      <c r="D224" s="19">
        <v>63</v>
      </c>
      <c r="E224" s="19">
        <v>64.55115247999996</v>
      </c>
      <c r="F224" s="19">
        <v>56.41120477299332</v>
      </c>
      <c r="G224" s="19">
        <v>55.910064857547184</v>
      </c>
      <c r="H224" s="19">
        <v>78.96219082869948</v>
      </c>
      <c r="I224" s="19">
        <v>73.18104576838742</v>
      </c>
      <c r="J224" s="19">
        <f>J223+J222</f>
        <v>76.54462051462949</v>
      </c>
      <c r="K224" s="19">
        <f>K223+K222</f>
        <v>74.0310339921204</v>
      </c>
      <c r="L224" s="19">
        <f>L223+L222</f>
        <v>85.04127380397868</v>
      </c>
      <c r="M224" s="19">
        <f>M223+M222</f>
        <v>81.8504996755491</v>
      </c>
      <c r="N224" s="19">
        <f>N223+N222</f>
        <v>78.87996034064297</v>
      </c>
      <c r="O224" s="19" t="s">
        <v>405</v>
      </c>
      <c r="P224" s="19"/>
      <c r="Q224" s="11" t="str">
        <f>[1]!FormDisp(J224)</f>
        <v>=J223+J222</v>
      </c>
      <c r="R224" s="11"/>
      <c r="S224" s="4"/>
      <c r="T224" s="4"/>
      <c r="U224" s="4"/>
      <c r="V224" s="4"/>
      <c r="W224" s="4"/>
    </row>
    <row r="225" spans="1:23" ht="15">
      <c r="A225" s="8">
        <f t="shared" si="8"/>
        <v>225</v>
      </c>
      <c r="B225" s="73" t="s">
        <v>27</v>
      </c>
      <c r="C225" s="10" t="s">
        <v>13</v>
      </c>
      <c r="D225" s="19">
        <v>15</v>
      </c>
      <c r="E225" s="19">
        <v>15</v>
      </c>
      <c r="F225" s="19">
        <v>15</v>
      </c>
      <c r="G225" s="19">
        <v>15</v>
      </c>
      <c r="H225" s="19">
        <v>15</v>
      </c>
      <c r="I225" s="19">
        <v>15</v>
      </c>
      <c r="J225" s="19">
        <f>I225+J148</f>
        <v>15</v>
      </c>
      <c r="K225" s="19">
        <f>J225+K148</f>
        <v>15</v>
      </c>
      <c r="L225" s="19">
        <f>K225+L148</f>
        <v>24.004766881151575</v>
      </c>
      <c r="M225" s="19">
        <f>L225+M148</f>
        <v>24.004766881151575</v>
      </c>
      <c r="N225" s="19">
        <f>M225+N148</f>
        <v>24.004766881151575</v>
      </c>
      <c r="O225" s="19" t="s">
        <v>406</v>
      </c>
      <c r="P225" s="19"/>
      <c r="Q225" s="11" t="str">
        <f>[1]!FormDisp(J225)</f>
        <v>=I225+J148</v>
      </c>
      <c r="R225" s="11"/>
      <c r="S225" s="4"/>
      <c r="T225" s="4"/>
      <c r="U225" s="4"/>
      <c r="V225" s="4"/>
      <c r="W225" s="4"/>
    </row>
    <row r="226" spans="1:23" ht="15">
      <c r="A226" s="8">
        <f t="shared" si="8"/>
        <v>226</v>
      </c>
      <c r="B226" s="73" t="s">
        <v>28</v>
      </c>
      <c r="C226" s="10" t="s">
        <v>29</v>
      </c>
      <c r="D226" s="19">
        <v>0</v>
      </c>
      <c r="E226" s="19">
        <v>0</v>
      </c>
      <c r="F226" s="19">
        <v>2.722527953600018</v>
      </c>
      <c r="G226" s="19">
        <v>6.776681342022826</v>
      </c>
      <c r="H226" s="19">
        <v>11.361221307273386</v>
      </c>
      <c r="I226" s="19">
        <v>20.503712775562</v>
      </c>
      <c r="J226" s="19">
        <f>J205</f>
        <v>27.262878912571377</v>
      </c>
      <c r="K226" s="19">
        <f>K205</f>
        <v>36.33366569402922</v>
      </c>
      <c r="L226" s="19">
        <f>L205</f>
        <v>46.6604965185161</v>
      </c>
      <c r="M226" s="19">
        <f>M205</f>
        <v>58.217417525849925</v>
      </c>
      <c r="N226" s="19">
        <f>N205</f>
        <v>70.23450976752636</v>
      </c>
      <c r="O226" s="19" t="s">
        <v>407</v>
      </c>
      <c r="P226" s="19"/>
      <c r="Q226" s="11" t="str">
        <f>[1]!FormDisp(J226)</f>
        <v>=J205</v>
      </c>
      <c r="R226" s="71"/>
      <c r="S226" s="4"/>
      <c r="T226" s="4"/>
      <c r="U226" s="4"/>
      <c r="V226" s="4"/>
      <c r="W226" s="4"/>
    </row>
    <row r="227" spans="1:23" ht="15">
      <c r="A227" s="8">
        <f t="shared" si="8"/>
        <v>227</v>
      </c>
      <c r="B227" s="89" t="s">
        <v>30</v>
      </c>
      <c r="C227" s="10" t="s">
        <v>29</v>
      </c>
      <c r="D227" s="19"/>
      <c r="E227" s="19">
        <v>9.723314120000063</v>
      </c>
      <c r="F227" s="19">
        <v>15.015382920084464</v>
      </c>
      <c r="G227" s="19">
        <v>19.932782457611133</v>
      </c>
      <c r="H227" s="19">
        <v>26.121404195110323</v>
      </c>
      <c r="I227" s="19">
        <v>23.926251812422564</v>
      </c>
      <c r="J227" s="19">
        <f>J203</f>
        <v>32.108979757372914</v>
      </c>
      <c r="K227" s="19">
        <f>K203</f>
        <v>36.55515336101549</v>
      </c>
      <c r="L227" s="19">
        <f>L203</f>
        <v>40.90945489321709</v>
      </c>
      <c r="M227" s="19">
        <f>M203</f>
        <v>42.53837961655369</v>
      </c>
      <c r="N227" s="19">
        <f>N203</f>
        <v>47.969186793689445</v>
      </c>
      <c r="O227" s="19" t="s">
        <v>408</v>
      </c>
      <c r="P227" s="19"/>
      <c r="Q227" s="11" t="str">
        <f>[1]!FormDisp(J227)</f>
        <v>=J203</v>
      </c>
      <c r="R227" s="71"/>
      <c r="S227" s="4"/>
      <c r="T227" s="4"/>
      <c r="U227" s="4"/>
      <c r="V227" s="4"/>
      <c r="W227" s="4"/>
    </row>
    <row r="228" spans="1:23" ht="15">
      <c r="A228" s="8">
        <f t="shared" si="8"/>
        <v>228</v>
      </c>
      <c r="B228" s="73" t="s">
        <v>9</v>
      </c>
      <c r="C228" s="10" t="s">
        <v>29</v>
      </c>
      <c r="D228" s="19"/>
      <c r="E228" s="19">
        <v>0</v>
      </c>
      <c r="F228" s="19">
        <v>0</v>
      </c>
      <c r="G228" s="19">
        <v>0</v>
      </c>
      <c r="H228" s="19">
        <v>0</v>
      </c>
      <c r="I228" s="19">
        <v>0</v>
      </c>
      <c r="J228" s="19">
        <f>I228-J150</f>
        <v>0</v>
      </c>
      <c r="K228" s="19">
        <f>J228-K150</f>
        <v>0</v>
      </c>
      <c r="L228" s="19">
        <f>K228-L150</f>
        <v>0</v>
      </c>
      <c r="M228" s="19">
        <f>L228-M150</f>
        <v>0</v>
      </c>
      <c r="N228" s="19">
        <f>M228-N150</f>
        <v>0</v>
      </c>
      <c r="O228" s="19" t="s">
        <v>409</v>
      </c>
      <c r="P228" s="19"/>
      <c r="Q228" s="11" t="str">
        <f>[1]!FormDisp(J228)</f>
        <v>=I228-J150</v>
      </c>
      <c r="R228" s="12"/>
      <c r="S228" s="4"/>
      <c r="T228" s="4"/>
      <c r="U228" s="4"/>
      <c r="V228" s="4"/>
      <c r="W228" s="4"/>
    </row>
    <row r="229" spans="1:23" ht="14.25" customHeight="1">
      <c r="A229" s="8">
        <f t="shared" si="8"/>
        <v>229</v>
      </c>
      <c r="B229" s="73" t="s">
        <v>31</v>
      </c>
      <c r="C229" s="18"/>
      <c r="D229" s="30">
        <v>78</v>
      </c>
      <c r="E229" s="30">
        <v>89.27446660000003</v>
      </c>
      <c r="F229" s="30">
        <v>89.14911564667781</v>
      </c>
      <c r="G229" s="30">
        <v>97.61952865718112</v>
      </c>
      <c r="H229" s="30">
        <v>131.4448163310832</v>
      </c>
      <c r="I229" s="19">
        <v>132.611010356372</v>
      </c>
      <c r="J229" s="19">
        <f>J224+J225+J226+J227+J228</f>
        <v>150.91647918457377</v>
      </c>
      <c r="K229" s="19">
        <f>K224+K225+K226+K227+K228</f>
        <v>161.9198530471651</v>
      </c>
      <c r="L229" s="19">
        <f>L224+L225+L226+L227+L228</f>
        <v>196.61599209686344</v>
      </c>
      <c r="M229" s="19">
        <f>M224+M225+M226+M227+M228</f>
        <v>206.6110636991043</v>
      </c>
      <c r="N229" s="19">
        <f>N224+N225+N226+N227+N228</f>
        <v>221.08842378301034</v>
      </c>
      <c r="O229" s="19" t="s">
        <v>410</v>
      </c>
      <c r="P229" s="19"/>
      <c r="Q229" s="11" t="str">
        <f>[1]!FormDisp(J229)</f>
        <v>=J224+J225+J226+J227+J228</v>
      </c>
      <c r="R229" s="12"/>
      <c r="S229" s="4"/>
      <c r="T229" s="4"/>
      <c r="U229" s="4"/>
      <c r="V229" s="4"/>
      <c r="W229" s="4"/>
    </row>
    <row r="230" spans="1:23" ht="15">
      <c r="A230" s="8">
        <f t="shared" si="8"/>
        <v>230</v>
      </c>
      <c r="B230" s="94" t="s">
        <v>32</v>
      </c>
      <c r="C230" s="18"/>
      <c r="D230" s="91">
        <v>0</v>
      </c>
      <c r="E230" s="93">
        <v>0</v>
      </c>
      <c r="F230" s="93">
        <v>0</v>
      </c>
      <c r="G230" s="93">
        <v>0</v>
      </c>
      <c r="H230" s="93">
        <v>0</v>
      </c>
      <c r="I230" s="93">
        <v>0</v>
      </c>
      <c r="J230" s="93">
        <f>J229-J218</f>
        <v>0</v>
      </c>
      <c r="K230" s="93">
        <f>K229-K218</f>
        <v>0</v>
      </c>
      <c r="L230" s="93">
        <f>L229-L218</f>
        <v>0</v>
      </c>
      <c r="M230" s="93">
        <f>M229-M218</f>
        <v>0</v>
      </c>
      <c r="N230" s="93">
        <f>N229-N218</f>
        <v>-2.5579538487363607E-13</v>
      </c>
      <c r="O230" s="93" t="s">
        <v>411</v>
      </c>
      <c r="P230" s="93"/>
      <c r="Q230" s="11" t="str">
        <f>[1]!FormDisp(J230)</f>
        <v>=J229-J218</v>
      </c>
      <c r="R230" s="12"/>
      <c r="S230" s="4"/>
      <c r="T230" s="4"/>
      <c r="U230" s="4"/>
      <c r="V230" s="4"/>
      <c r="W230" s="4"/>
    </row>
  </sheetData>
  <sheetProtection/>
  <dataValidations count="2">
    <dataValidation type="decimal" allowBlank="1" showInputMessage="1" showErrorMessage="1" promptTitle="Repurchase of equity" prompt="% of Depreciation as Repurchase of equity" sqref="E45:P45">
      <formula1>0</formula1>
      <formula2>1</formula2>
    </dataValidation>
    <dataValidation type="decimal" allowBlank="1" showInputMessage="1" showErrorMessage="1" promptTitle="Payout Ratio" prompt="A value between 0 and 100" sqref="E37:I37">
      <formula1>0</formula1>
      <formula2>1</formula2>
    </dataValidation>
  </dataValidations>
  <printOptions gridLines="1" headings="1"/>
  <pageMargins left="0.25" right="0.25" top="0.75" bottom="0.75" header="0.3" footer="0.3"/>
  <pageSetup horizontalDpi="300" verticalDpi="300" orientation="portrait" r:id="rId1"/>
  <headerFoot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IVP</dc:creator>
  <cp:keywords/>
  <dc:description/>
  <cp:lastModifiedBy>IVP</cp:lastModifiedBy>
  <cp:lastPrinted>2008-07-21T12:47:41Z</cp:lastPrinted>
  <dcterms:created xsi:type="dcterms:W3CDTF">2008-07-20T01:45:17Z</dcterms:created>
  <dcterms:modified xsi:type="dcterms:W3CDTF">2010-11-13T00:03:29Z</dcterms:modified>
  <cp:category/>
  <cp:version/>
  <cp:contentType/>
  <cp:contentStatus/>
</cp:coreProperties>
</file>