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120" windowHeight="4350"/>
  </bookViews>
  <sheets>
    <sheet name="Hoja1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#REF!</definedName>
    <definedName name="__123Graph_AVPNACUM" hidden="1">#REF!</definedName>
    <definedName name="__123Graph_AVPNFREC" hidden="1">#REF!</definedName>
    <definedName name="__123Graph_AVPNSIGNO" hidden="1">#REF!</definedName>
    <definedName name="__123Graph_X" hidden="1">#REF!</definedName>
    <definedName name="__123Graph_XVPNACUM" hidden="1">#REF!</definedName>
    <definedName name="__123Graph_XVPNFREC" hidden="1">#REF!</definedName>
    <definedName name="__123Graph_XVPNSIGNO" hidden="1">#REF!</definedName>
    <definedName name="_EVA2">'[1]FLUJO DE CAJA FINANCIADO'!$A$253</definedName>
    <definedName name="AR_policy">#REF!</definedName>
    <definedName name="area">#REF!</definedName>
    <definedName name="_xlnm.Print_Area" localSheetId="0">Hoja1!$B$5:$T$330</definedName>
    <definedName name="AUMARR1">#REF!</definedName>
    <definedName name="AUMARR2">#REF!</definedName>
    <definedName name="AUMARR3">#REF!</definedName>
    <definedName name="AUMGG1">#REF!</definedName>
    <definedName name="AUMGG2">#REF!</definedName>
    <definedName name="AUMGG3">#REF!</definedName>
    <definedName name="AUMPC1">#REF!</definedName>
    <definedName name="AUMPC2">#REF!</definedName>
    <definedName name="AUMPC3">#REF!</definedName>
    <definedName name="AUMPV1">#REF!</definedName>
    <definedName name="AUMPV2">#REF!</definedName>
    <definedName name="AUMPV3">#REF!</definedName>
    <definedName name="AUMSAL1">#REF!</definedName>
    <definedName name="AUMSAL2">#REF!</definedName>
    <definedName name="AUMSAL3">#REF!</definedName>
    <definedName name="b_for_table_of_discounts">#REF!</definedName>
    <definedName name="b_for_teble_of_discounts">#REF!</definedName>
    <definedName name="C_purch_price">#REF!</definedName>
    <definedName name="Constant_coefficient_beta0">#REF!</definedName>
    <definedName name="dosvariables">[2]FLUJO_DE_CAJA_PROYECTO!#REF!</definedName>
    <definedName name="DUMMY_O_ö_1">[2]FLUJO_DE_CAJA_PROYECTO!#REF!</definedName>
    <definedName name="Elasticity_coefficient_beta">#REF!</definedName>
    <definedName name="EVA">#REF!</definedName>
    <definedName name="INDIC_CORR_CONST">#REF!</definedName>
    <definedName name="Observed_real_rho">#REF!</definedName>
    <definedName name="Selling_price_mkt_research">#REF!</definedName>
    <definedName name="tabla">'[3]Est fin con MDO var'!#REF!</definedName>
    <definedName name="tasa_impuestos">Hoja1!$D$9</definedName>
    <definedName name="_xlnm.Print_Titles" localSheetId="0">Hoja1!$3:$4</definedName>
    <definedName name="Total_value">#REF!</definedName>
    <definedName name="valor_firma">Hoja1!#REF!</definedName>
    <definedName name="valor_patrimonio">Hoja1!#REF!</definedName>
    <definedName name="valores">'[3]Est fin con MDO var'!#REF!</definedName>
    <definedName name="vida_util">Hoja1!$D$7</definedName>
    <definedName name="VPN">Hoja1!#REF!</definedName>
    <definedName name="VPN_INVER">#REF!</definedName>
    <definedName name="VPN_reinv_0porciento">#REF!</definedName>
  </definedNames>
  <calcPr calcId="125725" iterate="1"/>
</workbook>
</file>

<file path=xl/calcChain.xml><?xml version="1.0" encoding="utf-8"?>
<calcChain xmlns="http://schemas.openxmlformats.org/spreadsheetml/2006/main">
  <c r="E162" i="1"/>
  <c r="E169"/>
  <c r="E120"/>
  <c r="E106"/>
  <c r="D312"/>
  <c r="D311"/>
  <c r="F146"/>
  <c r="G146"/>
  <c r="H146"/>
  <c r="I146"/>
  <c r="J146"/>
  <c r="K146"/>
  <c r="L146"/>
  <c r="M146"/>
  <c r="N146"/>
  <c r="E146"/>
  <c r="N149"/>
  <c r="M149"/>
  <c r="L149"/>
  <c r="K149"/>
  <c r="J149"/>
  <c r="I149"/>
  <c r="H149"/>
  <c r="G149"/>
  <c r="F149"/>
  <c r="E149"/>
  <c r="I138"/>
  <c r="J138"/>
  <c r="K138"/>
  <c r="L138"/>
  <c r="M138"/>
  <c r="N138"/>
  <c r="F138"/>
  <c r="G138"/>
  <c r="H138"/>
  <c r="E138"/>
  <c r="D94" l="1"/>
  <c r="E80" s="1"/>
  <c r="X1280"/>
  <c r="X1279"/>
  <c r="D95" l="1"/>
  <c r="E93" s="1"/>
  <c r="U1279"/>
  <c r="U1280"/>
  <c r="U1281" s="1"/>
  <c r="U1282" s="1"/>
  <c r="S1279"/>
  <c r="T1279"/>
  <c r="S1280"/>
  <c r="S1281" s="1"/>
  <c r="S1282" s="1"/>
  <c r="T1280"/>
  <c r="T1281" s="1"/>
  <c r="T1282" s="1"/>
  <c r="R1279"/>
  <c r="R1280"/>
  <c r="Q1280"/>
  <c r="Q1279"/>
  <c r="D178"/>
  <c r="D200" s="1"/>
  <c r="D133"/>
  <c r="D176" s="1"/>
  <c r="D310" s="1"/>
  <c r="E126"/>
  <c r="E114"/>
  <c r="E101"/>
  <c r="T88"/>
  <c r="X83"/>
  <c r="W85"/>
  <c r="W84"/>
  <c r="S88"/>
  <c r="T87"/>
  <c r="S81"/>
  <c r="T80"/>
  <c r="W82"/>
  <c r="T84"/>
  <c r="T83"/>
  <c r="S83"/>
  <c r="Y83"/>
  <c r="X82"/>
  <c r="S86"/>
  <c r="X84"/>
  <c r="S85"/>
  <c r="W83"/>
  <c r="T81"/>
  <c r="T86"/>
  <c r="T85"/>
  <c r="S84"/>
  <c r="Z82"/>
  <c r="Y82"/>
  <c r="S80"/>
  <c r="T82"/>
  <c r="S82"/>
  <c r="S89"/>
  <c r="S87"/>
  <c r="E175" l="1"/>
  <c r="Q1281"/>
  <c r="Q1282" s="1"/>
  <c r="R1281"/>
  <c r="R1282" s="1"/>
  <c r="E132"/>
  <c r="D209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D182"/>
  <c r="F60"/>
  <c r="G60"/>
  <c r="H60"/>
  <c r="I60"/>
  <c r="J60"/>
  <c r="K60"/>
  <c r="L60"/>
  <c r="M60"/>
  <c r="N60"/>
  <c r="E60"/>
  <c r="A23"/>
  <c r="F3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69"/>
  <c r="A67"/>
  <c r="A59"/>
  <c r="A60"/>
  <c r="A54"/>
  <c r="A56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5"/>
  <c r="A57"/>
  <c r="A58"/>
  <c r="A61"/>
  <c r="A62"/>
  <c r="A63"/>
  <c r="A64"/>
  <c r="A65"/>
  <c r="A66"/>
  <c r="A68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27"/>
  <c r="A28"/>
  <c r="A14"/>
  <c r="A15"/>
  <c r="G35" l="1"/>
  <c r="E98"/>
  <c r="F98" l="1"/>
  <c r="E223"/>
  <c r="H35"/>
  <c r="I35" l="1"/>
  <c r="G98"/>
  <c r="F223"/>
  <c r="J35" l="1"/>
  <c r="G223"/>
  <c r="H98"/>
  <c r="H223" l="1"/>
  <c r="I98"/>
  <c r="K35"/>
  <c r="L35" l="1"/>
  <c r="I223"/>
  <c r="J98"/>
  <c r="K98" l="1"/>
  <c r="J223"/>
  <c r="M35"/>
  <c r="N35" l="1"/>
  <c r="K223"/>
  <c r="L98"/>
  <c r="D325"/>
  <c r="E303"/>
  <c r="D287"/>
  <c r="E285"/>
  <c r="E244" s="1"/>
  <c r="E283"/>
  <c r="D253"/>
  <c r="N239"/>
  <c r="M239"/>
  <c r="L239"/>
  <c r="K239"/>
  <c r="J239"/>
  <c r="N238"/>
  <c r="M238"/>
  <c r="L238"/>
  <c r="K238"/>
  <c r="J238"/>
  <c r="D228"/>
  <c r="B221"/>
  <c r="D205"/>
  <c r="D190"/>
  <c r="D189"/>
  <c r="O63"/>
  <c r="N63"/>
  <c r="M63"/>
  <c r="L63"/>
  <c r="K63"/>
  <c r="J63"/>
  <c r="I63"/>
  <c r="H63"/>
  <c r="G63"/>
  <c r="F63"/>
  <c r="E63"/>
  <c r="J73"/>
  <c r="J74" s="1"/>
  <c r="K73"/>
  <c r="K74" s="1"/>
  <c r="L73"/>
  <c r="L74" s="1"/>
  <c r="M73"/>
  <c r="M74" s="1"/>
  <c r="N73"/>
  <c r="N74" s="1"/>
  <c r="K75"/>
  <c r="K273" s="1"/>
  <c r="L75"/>
  <c r="L273" s="1"/>
  <c r="M75"/>
  <c r="M273" s="1"/>
  <c r="N75"/>
  <c r="N273" s="1"/>
  <c r="J57"/>
  <c r="K57"/>
  <c r="L57"/>
  <c r="M57"/>
  <c r="N57"/>
  <c r="J58"/>
  <c r="K58"/>
  <c r="L58"/>
  <c r="M58"/>
  <c r="N58"/>
  <c r="K53"/>
  <c r="L53"/>
  <c r="M53"/>
  <c r="N53"/>
  <c r="O53"/>
  <c r="K55"/>
  <c r="L55"/>
  <c r="M55"/>
  <c r="N55"/>
  <c r="O55"/>
  <c r="A3"/>
  <c r="A11"/>
  <c r="A12"/>
  <c r="A13"/>
  <c r="A16"/>
  <c r="A17"/>
  <c r="A18"/>
  <c r="A19"/>
  <c r="A20"/>
  <c r="A21"/>
  <c r="A22"/>
  <c r="A24"/>
  <c r="A25"/>
  <c r="A26"/>
  <c r="A29"/>
  <c r="D50"/>
  <c r="E251"/>
  <c r="D250"/>
  <c r="D254" s="1"/>
  <c r="D230"/>
  <c r="A4"/>
  <c r="A5"/>
  <c r="A6"/>
  <c r="A7"/>
  <c r="A8"/>
  <c r="A9"/>
  <c r="A10"/>
  <c r="E53"/>
  <c r="E68" s="1"/>
  <c r="F53"/>
  <c r="G53"/>
  <c r="H53"/>
  <c r="I53"/>
  <c r="J53"/>
  <c r="E55"/>
  <c r="E182" s="1"/>
  <c r="F55"/>
  <c r="G55"/>
  <c r="H55"/>
  <c r="I55"/>
  <c r="J55"/>
  <c r="E57"/>
  <c r="F57"/>
  <c r="G57"/>
  <c r="H57"/>
  <c r="I57"/>
  <c r="E58"/>
  <c r="F58"/>
  <c r="G58"/>
  <c r="H58"/>
  <c r="I58"/>
  <c r="E73"/>
  <c r="E74" s="1"/>
  <c r="F73"/>
  <c r="F74" s="1"/>
  <c r="G73"/>
  <c r="G74" s="1"/>
  <c r="H73"/>
  <c r="H74" s="1"/>
  <c r="I73"/>
  <c r="I74" s="1"/>
  <c r="D201"/>
  <c r="E210" s="1"/>
  <c r="X191"/>
  <c r="D206"/>
  <c r="E206"/>
  <c r="D210"/>
  <c r="E326"/>
  <c r="D309"/>
  <c r="D326"/>
  <c r="J75"/>
  <c r="J273" s="1"/>
  <c r="K240"/>
  <c r="D316"/>
  <c r="N240"/>
  <c r="E79" l="1"/>
  <c r="E66"/>
  <c r="E103" s="1"/>
  <c r="E102" s="1"/>
  <c r="E97"/>
  <c r="L223"/>
  <c r="M98"/>
  <c r="O35"/>
  <c r="G75"/>
  <c r="G273" s="1"/>
  <c r="G281" s="1"/>
  <c r="F182"/>
  <c r="D234"/>
  <c r="D272" s="1"/>
  <c r="E268" s="1"/>
  <c r="G182"/>
  <c r="H182" s="1"/>
  <c r="I182" s="1"/>
  <c r="J182" s="1"/>
  <c r="K182" s="1"/>
  <c r="L182" s="1"/>
  <c r="M182" s="1"/>
  <c r="N182" s="1"/>
  <c r="O182" s="1"/>
  <c r="M240"/>
  <c r="J240"/>
  <c r="E190"/>
  <c r="F190" s="1"/>
  <c r="G190" s="1"/>
  <c r="H190" s="1"/>
  <c r="I190" s="1"/>
  <c r="J190" s="1"/>
  <c r="K190" s="1"/>
  <c r="L190" s="1"/>
  <c r="M190" s="1"/>
  <c r="N190" s="1"/>
  <c r="E189"/>
  <c r="F189" s="1"/>
  <c r="G189" s="1"/>
  <c r="H189" s="1"/>
  <c r="I189" s="1"/>
  <c r="J189" s="1"/>
  <c r="K189" s="1"/>
  <c r="L189" s="1"/>
  <c r="M189" s="1"/>
  <c r="N189" s="1"/>
  <c r="F75"/>
  <c r="F273" s="1"/>
  <c r="F281" s="1"/>
  <c r="E75"/>
  <c r="E273" s="1"/>
  <c r="L240"/>
  <c r="J281"/>
  <c r="J288"/>
  <c r="G288"/>
  <c r="F68"/>
  <c r="M288"/>
  <c r="M281"/>
  <c r="K288"/>
  <c r="K281"/>
  <c r="D319"/>
  <c r="F288"/>
  <c r="N281"/>
  <c r="N288"/>
  <c r="L281"/>
  <c r="L288"/>
  <c r="I75"/>
  <c r="I273" s="1"/>
  <c r="H75"/>
  <c r="H273" s="1"/>
  <c r="I270" l="1"/>
  <c r="I238" s="1"/>
  <c r="E270"/>
  <c r="E238" s="1"/>
  <c r="H270"/>
  <c r="H238" s="1"/>
  <c r="E107"/>
  <c r="F66"/>
  <c r="E70"/>
  <c r="E291" s="1"/>
  <c r="F103"/>
  <c r="F102" s="1"/>
  <c r="F97"/>
  <c r="E222"/>
  <c r="E150"/>
  <c r="M223"/>
  <c r="N98"/>
  <c r="N223" s="1"/>
  <c r="G270"/>
  <c r="G238" s="1"/>
  <c r="F270"/>
  <c r="F238" s="1"/>
  <c r="F80"/>
  <c r="E90"/>
  <c r="E92" s="1"/>
  <c r="E94" s="1"/>
  <c r="F81" s="1"/>
  <c r="D323"/>
  <c r="E269"/>
  <c r="E239" s="1"/>
  <c r="E240" s="1"/>
  <c r="E281"/>
  <c r="E288"/>
  <c r="E284" s="1"/>
  <c r="E245" s="1"/>
  <c r="E246" s="1"/>
  <c r="E272"/>
  <c r="F268" s="1"/>
  <c r="H281"/>
  <c r="H288"/>
  <c r="I288"/>
  <c r="I281"/>
  <c r="G68"/>
  <c r="G80" l="1"/>
  <c r="H80" s="1"/>
  <c r="F90"/>
  <c r="F92" s="1"/>
  <c r="E95"/>
  <c r="F101"/>
  <c r="F104" s="1"/>
  <c r="E104"/>
  <c r="E116" s="1"/>
  <c r="E115" s="1"/>
  <c r="E152"/>
  <c r="F70"/>
  <c r="F188" s="1"/>
  <c r="G66"/>
  <c r="G103" s="1"/>
  <c r="E191"/>
  <c r="E188"/>
  <c r="E195"/>
  <c r="E196" s="1"/>
  <c r="E205" s="1"/>
  <c r="E151"/>
  <c r="E155" s="1"/>
  <c r="F106"/>
  <c r="G97"/>
  <c r="F222"/>
  <c r="G101"/>
  <c r="F107"/>
  <c r="G106" s="1"/>
  <c r="F150"/>
  <c r="F152" s="1"/>
  <c r="E271"/>
  <c r="E286"/>
  <c r="E295"/>
  <c r="E91"/>
  <c r="H68"/>
  <c r="F291"/>
  <c r="V291" s="1"/>
  <c r="F272"/>
  <c r="F269"/>
  <c r="S245"/>
  <c r="S234"/>
  <c r="T211"/>
  <c r="S295"/>
  <c r="S180"/>
  <c r="S179"/>
  <c r="T237"/>
  <c r="T116"/>
  <c r="S96"/>
  <c r="S282"/>
  <c r="T114"/>
  <c r="S275"/>
  <c r="S288"/>
  <c r="S241"/>
  <c r="S147"/>
  <c r="S305"/>
  <c r="T141"/>
  <c r="S105"/>
  <c r="T309"/>
  <c r="T55"/>
  <c r="S265"/>
  <c r="T207"/>
  <c r="S111"/>
  <c r="S59"/>
  <c r="S201"/>
  <c r="S272"/>
  <c r="T91"/>
  <c r="S102"/>
  <c r="T154"/>
  <c r="T238"/>
  <c r="T220"/>
  <c r="T142"/>
  <c r="T229"/>
  <c r="T71"/>
  <c r="S276"/>
  <c r="S182"/>
  <c r="T217"/>
  <c r="T227"/>
  <c r="S253"/>
  <c r="S65"/>
  <c r="T176"/>
  <c r="T56"/>
  <c r="T179"/>
  <c r="S284"/>
  <c r="T125"/>
  <c r="S67"/>
  <c r="T249"/>
  <c r="S283"/>
  <c r="S268"/>
  <c r="S219"/>
  <c r="T52"/>
  <c r="T157"/>
  <c r="S155"/>
  <c r="T170"/>
  <c r="T171"/>
  <c r="S224"/>
  <c r="S315"/>
  <c r="S225"/>
  <c r="S250"/>
  <c r="T261"/>
  <c r="S231"/>
  <c r="T286"/>
  <c r="S280"/>
  <c r="S262"/>
  <c r="T256"/>
  <c r="S172"/>
  <c r="S93"/>
  <c r="S244"/>
  <c r="S158"/>
  <c r="T103"/>
  <c r="S211"/>
  <c r="S256"/>
  <c r="S124"/>
  <c r="S99"/>
  <c r="S177"/>
  <c r="T187"/>
  <c r="T93"/>
  <c r="S206"/>
  <c r="S129"/>
  <c r="T268"/>
  <c r="S291"/>
  <c r="T126"/>
  <c r="S68"/>
  <c r="T59"/>
  <c r="T57"/>
  <c r="T294"/>
  <c r="S168"/>
  <c r="S212"/>
  <c r="T73"/>
  <c r="S136"/>
  <c r="S188"/>
  <c r="S233"/>
  <c r="S141"/>
  <c r="S310"/>
  <c r="S187"/>
  <c r="S115"/>
  <c r="S278"/>
  <c r="S74"/>
  <c r="T105"/>
  <c r="T174"/>
  <c r="S216"/>
  <c r="S259"/>
  <c r="S203"/>
  <c r="S69"/>
  <c r="S246"/>
  <c r="S135"/>
  <c r="T328"/>
  <c r="T121"/>
  <c r="T264"/>
  <c r="T189"/>
  <c r="T136"/>
  <c r="S286"/>
  <c r="T173"/>
  <c r="S215"/>
  <c r="S92"/>
  <c r="T312"/>
  <c r="T162"/>
  <c r="T140"/>
  <c r="S299"/>
  <c r="T285"/>
  <c r="S170"/>
  <c r="T236"/>
  <c r="T243"/>
  <c r="S248"/>
  <c r="T327"/>
  <c r="T164"/>
  <c r="T287"/>
  <c r="S325"/>
  <c r="T130"/>
  <c r="T266"/>
  <c r="S313"/>
  <c r="T150"/>
  <c r="S134"/>
  <c r="T107"/>
  <c r="T123"/>
  <c r="T118"/>
  <c r="S77"/>
  <c r="S70"/>
  <c r="S192"/>
  <c r="T131"/>
  <c r="S273"/>
  <c r="S166"/>
  <c r="S298"/>
  <c r="T181"/>
  <c r="S120"/>
  <c r="T135"/>
  <c r="S133"/>
  <c r="S207"/>
  <c r="S78"/>
  <c r="S106"/>
  <c r="T203"/>
  <c r="T276"/>
  <c r="T99"/>
  <c r="T274"/>
  <c r="S163"/>
  <c r="T280"/>
  <c r="T301"/>
  <c r="T303"/>
  <c r="T160"/>
  <c r="T296"/>
  <c r="T195"/>
  <c r="T180"/>
  <c r="S209"/>
  <c r="T178"/>
  <c r="S285"/>
  <c r="T316"/>
  <c r="S210"/>
  <c r="S240"/>
  <c r="T177"/>
  <c r="S154"/>
  <c r="S162"/>
  <c r="S116"/>
  <c r="T214"/>
  <c r="T158"/>
  <c r="S97"/>
  <c r="S161"/>
  <c r="T78"/>
  <c r="S270"/>
  <c r="T272"/>
  <c r="S118"/>
  <c r="S169"/>
  <c r="S66"/>
  <c r="S190"/>
  <c r="S175"/>
  <c r="S309"/>
  <c r="T230"/>
  <c r="S149"/>
  <c r="S145"/>
  <c r="T245"/>
  <c r="S254"/>
  <c r="T278"/>
  <c r="T247"/>
  <c r="S300"/>
  <c r="S296"/>
  <c r="T321"/>
  <c r="T277"/>
  <c r="T258"/>
  <c r="S322"/>
  <c r="S226"/>
  <c r="S217"/>
  <c r="T185"/>
  <c r="T252"/>
  <c r="S316"/>
  <c r="S174"/>
  <c r="S61"/>
  <c r="S91"/>
  <c r="T265"/>
  <c r="T102"/>
  <c r="T122"/>
  <c r="S139"/>
  <c r="T104"/>
  <c r="T197"/>
  <c r="T240"/>
  <c r="T113"/>
  <c r="S126"/>
  <c r="S252"/>
  <c r="T60"/>
  <c r="S122"/>
  <c r="T223"/>
  <c r="T111"/>
  <c r="S294"/>
  <c r="S232"/>
  <c r="T205"/>
  <c r="S107"/>
  <c r="T156"/>
  <c r="T144"/>
  <c r="T293"/>
  <c r="T225"/>
  <c r="S160"/>
  <c r="T165"/>
  <c r="T244"/>
  <c r="S137"/>
  <c r="S279"/>
  <c r="T213"/>
  <c r="T202"/>
  <c r="S208"/>
  <c r="S72"/>
  <c r="S62"/>
  <c r="T199"/>
  <c r="T112"/>
  <c r="T119"/>
  <c r="S143"/>
  <c r="S328"/>
  <c r="T53"/>
  <c r="T306"/>
  <c r="S132"/>
  <c r="S150"/>
  <c r="S71"/>
  <c r="T70"/>
  <c r="T310"/>
  <c r="S247"/>
  <c r="T128"/>
  <c r="S238"/>
  <c r="T200"/>
  <c r="T98"/>
  <c r="S130"/>
  <c r="T304"/>
  <c r="T320"/>
  <c r="S195"/>
  <c r="T188"/>
  <c r="T222"/>
  <c r="T201"/>
  <c r="T74"/>
  <c r="S200"/>
  <c r="S196"/>
  <c r="S237"/>
  <c r="T282"/>
  <c r="S183"/>
  <c r="S60"/>
  <c r="T319"/>
  <c r="T72"/>
  <c r="T92"/>
  <c r="S318"/>
  <c r="T172"/>
  <c r="T228"/>
  <c r="T110"/>
  <c r="S297"/>
  <c r="S242"/>
  <c r="S303"/>
  <c r="S173"/>
  <c r="T191"/>
  <c r="S95"/>
  <c r="S157"/>
  <c r="S292"/>
  <c r="T262"/>
  <c r="T323"/>
  <c r="S171"/>
  <c r="T302"/>
  <c r="T120"/>
  <c r="T101"/>
  <c r="T159"/>
  <c r="S55"/>
  <c r="T239"/>
  <c r="S119"/>
  <c r="S128"/>
  <c r="T168"/>
  <c r="T100"/>
  <c r="T184"/>
  <c r="S277"/>
  <c r="S57"/>
  <c r="S56"/>
  <c r="S63"/>
  <c r="S113"/>
  <c r="T273"/>
  <c r="S205"/>
  <c r="T58"/>
  <c r="T198"/>
  <c r="S125"/>
  <c r="T289"/>
  <c r="S185"/>
  <c r="S131"/>
  <c r="T95"/>
  <c r="T218"/>
  <c r="T163"/>
  <c r="S151"/>
  <c r="T292"/>
  <c r="T251"/>
  <c r="S311"/>
  <c r="T279"/>
  <c r="S287"/>
  <c r="S193"/>
  <c r="S64"/>
  <c r="S167"/>
  <c r="T67"/>
  <c r="S191"/>
  <c r="S123"/>
  <c r="T190"/>
  <c r="T183"/>
  <c r="T212"/>
  <c r="T63"/>
  <c r="S114"/>
  <c r="T288"/>
  <c r="S53"/>
  <c r="T138"/>
  <c r="S261"/>
  <c r="S327"/>
  <c r="S189"/>
  <c r="T290"/>
  <c r="T147"/>
  <c r="T161"/>
  <c r="S142"/>
  <c r="T117"/>
  <c r="T146"/>
  <c r="S194"/>
  <c r="T109"/>
  <c r="S266"/>
  <c r="S109"/>
  <c r="T194"/>
  <c r="T137"/>
  <c r="T311"/>
  <c r="S235"/>
  <c r="T314"/>
  <c r="T254"/>
  <c r="S293"/>
  <c r="S323"/>
  <c r="T75"/>
  <c r="S117"/>
  <c r="T106"/>
  <c r="T234"/>
  <c r="S54"/>
  <c r="T61"/>
  <c r="T186"/>
  <c r="S103"/>
  <c r="T313"/>
  <c r="S112"/>
  <c r="T132"/>
  <c r="T54"/>
  <c r="S222"/>
  <c r="S312"/>
  <c r="T169"/>
  <c r="T250"/>
  <c r="T233"/>
  <c r="S271"/>
  <c r="S121"/>
  <c r="T148"/>
  <c r="S269"/>
  <c r="S267"/>
  <c r="S257"/>
  <c r="T216"/>
  <c r="S153"/>
  <c r="S186"/>
  <c r="T134"/>
  <c r="S326"/>
  <c r="T193"/>
  <c r="T151"/>
  <c r="T145"/>
  <c r="T226"/>
  <c r="T255"/>
  <c r="S236"/>
  <c r="S301"/>
  <c r="T259"/>
  <c r="T246"/>
  <c r="T315"/>
  <c r="T284"/>
  <c r="T260"/>
  <c r="T300"/>
  <c r="T235"/>
  <c r="S289"/>
  <c r="T96"/>
  <c r="T267"/>
  <c r="T77"/>
  <c r="S79"/>
  <c r="T215"/>
  <c r="T94"/>
  <c r="T64"/>
  <c r="S176"/>
  <c r="S290"/>
  <c r="T196"/>
  <c r="S159"/>
  <c r="T124"/>
  <c r="S230"/>
  <c r="S58"/>
  <c r="T153"/>
  <c r="T295"/>
  <c r="T270"/>
  <c r="S204"/>
  <c r="T167"/>
  <c r="S221"/>
  <c r="S213"/>
  <c r="S319"/>
  <c r="S243"/>
  <c r="T129"/>
  <c r="T155"/>
  <c r="S165"/>
  <c r="S324"/>
  <c r="S164"/>
  <c r="T330"/>
  <c r="T283"/>
  <c r="S255"/>
  <c r="S307"/>
  <c r="S249"/>
  <c r="S229"/>
  <c r="T90"/>
  <c r="S73"/>
  <c r="S274"/>
  <c r="S223"/>
  <c r="T127"/>
  <c r="S218"/>
  <c r="S100"/>
  <c r="T166"/>
  <c r="S197"/>
  <c r="T305"/>
  <c r="T281"/>
  <c r="T275"/>
  <c r="S184"/>
  <c r="T97"/>
  <c r="S110"/>
  <c r="T66"/>
  <c r="S304"/>
  <c r="S202"/>
  <c r="T271"/>
  <c r="S178"/>
  <c r="T79"/>
  <c r="T133"/>
  <c r="S156"/>
  <c r="S263"/>
  <c r="S317"/>
  <c r="S138"/>
  <c r="S260"/>
  <c r="T253"/>
  <c r="S321"/>
  <c r="T318"/>
  <c r="S220"/>
  <c r="T182"/>
  <c r="S199"/>
  <c r="S181"/>
  <c r="S320"/>
  <c r="S127"/>
  <c r="T143"/>
  <c r="S52"/>
  <c r="T204"/>
  <c r="S104"/>
  <c r="S90"/>
  <c r="T149"/>
  <c r="T224"/>
  <c r="S302"/>
  <c r="T242"/>
  <c r="S101"/>
  <c r="S198"/>
  <c r="T269"/>
  <c r="S146"/>
  <c r="T221"/>
  <c r="S214"/>
  <c r="S75"/>
  <c r="S258"/>
  <c r="S98"/>
  <c r="S281"/>
  <c r="T62"/>
  <c r="T206"/>
  <c r="T152"/>
  <c r="T248"/>
  <c r="T231"/>
  <c r="T329"/>
  <c r="T308"/>
  <c r="T297"/>
  <c r="T324"/>
  <c r="T69"/>
  <c r="T108"/>
  <c r="T115"/>
  <c r="S264"/>
  <c r="T139"/>
  <c r="T208"/>
  <c r="S228"/>
  <c r="S94"/>
  <c r="S76"/>
  <c r="T209"/>
  <c r="T175"/>
  <c r="T307"/>
  <c r="S227"/>
  <c r="T241"/>
  <c r="S330"/>
  <c r="T325"/>
  <c r="S108"/>
  <c r="T76"/>
  <c r="S251"/>
  <c r="T65"/>
  <c r="T68"/>
  <c r="S306"/>
  <c r="S239"/>
  <c r="S144"/>
  <c r="T298"/>
  <c r="T317"/>
  <c r="T299"/>
  <c r="T322"/>
  <c r="S140"/>
  <c r="S148"/>
  <c r="T232"/>
  <c r="T291"/>
  <c r="T210"/>
  <c r="T219"/>
  <c r="T192"/>
  <c r="S152"/>
  <c r="S329"/>
  <c r="S308"/>
  <c r="S314"/>
  <c r="T326"/>
  <c r="T257"/>
  <c r="T263"/>
  <c r="G150" l="1"/>
  <c r="G102"/>
  <c r="F195"/>
  <c r="F197" s="1"/>
  <c r="F191"/>
  <c r="F192" s="1"/>
  <c r="E61"/>
  <c r="E197"/>
  <c r="F206" s="1"/>
  <c r="E109"/>
  <c r="E108" s="1"/>
  <c r="G70"/>
  <c r="G291" s="1"/>
  <c r="W291" s="1"/>
  <c r="H101"/>
  <c r="H66"/>
  <c r="H103" s="1"/>
  <c r="E192"/>
  <c r="E221" s="1"/>
  <c r="F151"/>
  <c r="F155" s="1"/>
  <c r="E198"/>
  <c r="D207" s="1"/>
  <c r="D208" s="1"/>
  <c r="D217" s="1"/>
  <c r="D218" s="1"/>
  <c r="G222"/>
  <c r="H97"/>
  <c r="F156"/>
  <c r="F109"/>
  <c r="F116"/>
  <c r="F115" s="1"/>
  <c r="E139"/>
  <c r="E156"/>
  <c r="E163"/>
  <c r="E304"/>
  <c r="E252" s="1"/>
  <c r="E229"/>
  <c r="E230" s="1"/>
  <c r="G268"/>
  <c r="I68"/>
  <c r="F239"/>
  <c r="F271"/>
  <c r="G151" l="1"/>
  <c r="G155" s="1"/>
  <c r="H150"/>
  <c r="H102"/>
  <c r="I101" s="1"/>
  <c r="E122"/>
  <c r="G191"/>
  <c r="F198"/>
  <c r="E207" s="1"/>
  <c r="F196"/>
  <c r="F205" s="1"/>
  <c r="H70"/>
  <c r="H188" s="1"/>
  <c r="F61"/>
  <c r="E117"/>
  <c r="E128" s="1"/>
  <c r="E127" s="1"/>
  <c r="E121"/>
  <c r="E123" s="1"/>
  <c r="F114"/>
  <c r="F117" s="1"/>
  <c r="G195"/>
  <c r="G196" s="1"/>
  <c r="G205" s="1"/>
  <c r="I66"/>
  <c r="I103" s="1"/>
  <c r="G188"/>
  <c r="G192" s="1"/>
  <c r="G221" s="1"/>
  <c r="E294"/>
  <c r="E309"/>
  <c r="G107"/>
  <c r="H106" s="1"/>
  <c r="G104"/>
  <c r="G116" s="1"/>
  <c r="D320"/>
  <c r="H222"/>
  <c r="I97"/>
  <c r="H151"/>
  <c r="H155" s="1"/>
  <c r="H107"/>
  <c r="I106" s="1"/>
  <c r="F163"/>
  <c r="E157"/>
  <c r="E140"/>
  <c r="F139"/>
  <c r="G114"/>
  <c r="F121"/>
  <c r="F157"/>
  <c r="E312"/>
  <c r="F162"/>
  <c r="F122"/>
  <c r="F108"/>
  <c r="G81"/>
  <c r="H81" s="1"/>
  <c r="I81" s="1"/>
  <c r="F93"/>
  <c r="F94" s="1"/>
  <c r="G82" s="1"/>
  <c r="F79"/>
  <c r="E316"/>
  <c r="E328"/>
  <c r="E253"/>
  <c r="G152"/>
  <c r="G156" s="1"/>
  <c r="G157" s="1"/>
  <c r="F294"/>
  <c r="F221"/>
  <c r="H195"/>
  <c r="H291"/>
  <c r="X291" s="1"/>
  <c r="E320"/>
  <c r="E208"/>
  <c r="E217" s="1"/>
  <c r="E218" s="1"/>
  <c r="G272"/>
  <c r="G269"/>
  <c r="F240"/>
  <c r="J68"/>
  <c r="G206"/>
  <c r="F309"/>
  <c r="I150" l="1"/>
  <c r="I102"/>
  <c r="J101" s="1"/>
  <c r="H104"/>
  <c r="G139"/>
  <c r="G115"/>
  <c r="F120"/>
  <c r="G197"/>
  <c r="G309" s="1"/>
  <c r="I70"/>
  <c r="I191" s="1"/>
  <c r="H191"/>
  <c r="J66"/>
  <c r="J103" s="1"/>
  <c r="V294"/>
  <c r="G198"/>
  <c r="F207" s="1"/>
  <c r="F208" s="1"/>
  <c r="F217" s="1"/>
  <c r="F218" s="1"/>
  <c r="G61"/>
  <c r="H163"/>
  <c r="I162" s="1"/>
  <c r="G109"/>
  <c r="G108" s="1"/>
  <c r="G163"/>
  <c r="J97"/>
  <c r="I222"/>
  <c r="H109"/>
  <c r="H116"/>
  <c r="F128"/>
  <c r="F127" s="1"/>
  <c r="F140"/>
  <c r="E144"/>
  <c r="E133"/>
  <c r="F126"/>
  <c r="E172"/>
  <c r="E134"/>
  <c r="G120"/>
  <c r="G162"/>
  <c r="F312"/>
  <c r="G294"/>
  <c r="W294" s="1"/>
  <c r="F295"/>
  <c r="V295" s="1"/>
  <c r="F91"/>
  <c r="H197"/>
  <c r="H196"/>
  <c r="H205" s="1"/>
  <c r="H152"/>
  <c r="H156" s="1"/>
  <c r="H157" s="1"/>
  <c r="F123"/>
  <c r="E129"/>
  <c r="I291"/>
  <c r="Y291" s="1"/>
  <c r="H268"/>
  <c r="H61"/>
  <c r="H198"/>
  <c r="G207" s="1"/>
  <c r="G320" s="1"/>
  <c r="K68"/>
  <c r="H206"/>
  <c r="G271"/>
  <c r="G239"/>
  <c r="H192"/>
  <c r="G140" l="1"/>
  <c r="G144" s="1"/>
  <c r="G145" s="1"/>
  <c r="H139"/>
  <c r="H115"/>
  <c r="I188"/>
  <c r="I107"/>
  <c r="J106" s="1"/>
  <c r="J150"/>
  <c r="J102"/>
  <c r="I151"/>
  <c r="I155" s="1"/>
  <c r="F320"/>
  <c r="J70"/>
  <c r="J188" s="1"/>
  <c r="K66"/>
  <c r="K70" s="1"/>
  <c r="I195"/>
  <c r="I197" s="1"/>
  <c r="I104"/>
  <c r="G122"/>
  <c r="H312"/>
  <c r="G117"/>
  <c r="G121"/>
  <c r="G311" s="1"/>
  <c r="H114"/>
  <c r="G312"/>
  <c r="H162"/>
  <c r="K103"/>
  <c r="J222"/>
  <c r="K97"/>
  <c r="K101"/>
  <c r="I116"/>
  <c r="E310"/>
  <c r="E176"/>
  <c r="F132"/>
  <c r="H122"/>
  <c r="H108"/>
  <c r="F134"/>
  <c r="F172"/>
  <c r="E177"/>
  <c r="E145"/>
  <c r="E311"/>
  <c r="E170"/>
  <c r="F144"/>
  <c r="F133"/>
  <c r="G126"/>
  <c r="I114"/>
  <c r="F95"/>
  <c r="F229"/>
  <c r="F230" s="1"/>
  <c r="F304"/>
  <c r="F252" s="1"/>
  <c r="I192"/>
  <c r="I221" s="1"/>
  <c r="I196"/>
  <c r="I205" s="1"/>
  <c r="F129"/>
  <c r="E135"/>
  <c r="I152"/>
  <c r="I156" s="1"/>
  <c r="I157" s="1"/>
  <c r="G208"/>
  <c r="G217" s="1"/>
  <c r="G218" s="1"/>
  <c r="H294"/>
  <c r="X294" s="1"/>
  <c r="H221"/>
  <c r="J291"/>
  <c r="Z291" s="1"/>
  <c r="I61"/>
  <c r="G240"/>
  <c r="L68"/>
  <c r="I206"/>
  <c r="H309"/>
  <c r="H272"/>
  <c r="H269"/>
  <c r="J151" l="1"/>
  <c r="J155" s="1"/>
  <c r="H140"/>
  <c r="H144" s="1"/>
  <c r="H145" s="1"/>
  <c r="I139"/>
  <c r="I115"/>
  <c r="K150"/>
  <c r="K102"/>
  <c r="L66"/>
  <c r="J104"/>
  <c r="J116" s="1"/>
  <c r="H121"/>
  <c r="J107"/>
  <c r="K106" s="1"/>
  <c r="H117"/>
  <c r="I163"/>
  <c r="J162" s="1"/>
  <c r="I109"/>
  <c r="J191"/>
  <c r="J192" s="1"/>
  <c r="J294" s="1"/>
  <c r="I198"/>
  <c r="H207" s="1"/>
  <c r="H320" s="1"/>
  <c r="J195"/>
  <c r="J196" s="1"/>
  <c r="J205" s="1"/>
  <c r="G128"/>
  <c r="G127" s="1"/>
  <c r="G123"/>
  <c r="G172" s="1"/>
  <c r="G177" s="1"/>
  <c r="G170"/>
  <c r="H169" s="1"/>
  <c r="H120"/>
  <c r="H123" s="1"/>
  <c r="I294"/>
  <c r="Y294" s="1"/>
  <c r="L103"/>
  <c r="K222"/>
  <c r="L97"/>
  <c r="E178"/>
  <c r="H311"/>
  <c r="H170"/>
  <c r="I169" s="1"/>
  <c r="I120"/>
  <c r="F176"/>
  <c r="G132"/>
  <c r="G175" s="1"/>
  <c r="F310"/>
  <c r="F145"/>
  <c r="F311"/>
  <c r="F170"/>
  <c r="G169" s="1"/>
  <c r="F169"/>
  <c r="E171"/>
  <c r="F177"/>
  <c r="I121"/>
  <c r="H128"/>
  <c r="H127" s="1"/>
  <c r="F175"/>
  <c r="I122"/>
  <c r="I108"/>
  <c r="J109"/>
  <c r="F328"/>
  <c r="G90"/>
  <c r="H82"/>
  <c r="I82" s="1"/>
  <c r="J82" s="1"/>
  <c r="G93"/>
  <c r="F316"/>
  <c r="G79"/>
  <c r="I117"/>
  <c r="J152"/>
  <c r="J156" s="1"/>
  <c r="J157" s="1"/>
  <c r="F135"/>
  <c r="H271"/>
  <c r="H239"/>
  <c r="J206"/>
  <c r="I309"/>
  <c r="J61"/>
  <c r="M66"/>
  <c r="M68"/>
  <c r="L70"/>
  <c r="I268"/>
  <c r="K291"/>
  <c r="AA291" s="1"/>
  <c r="K195"/>
  <c r="K188"/>
  <c r="K191"/>
  <c r="K151" l="1"/>
  <c r="K155" s="1"/>
  <c r="K163" s="1"/>
  <c r="K312" s="1"/>
  <c r="I140"/>
  <c r="I144" s="1"/>
  <c r="I145" s="1"/>
  <c r="J197"/>
  <c r="L101"/>
  <c r="J163"/>
  <c r="K162" s="1"/>
  <c r="J139"/>
  <c r="J115"/>
  <c r="K114" s="1"/>
  <c r="K104"/>
  <c r="J114"/>
  <c r="K107"/>
  <c r="L106" s="1"/>
  <c r="I312"/>
  <c r="L150"/>
  <c r="L102"/>
  <c r="M101" s="1"/>
  <c r="G129"/>
  <c r="J198"/>
  <c r="I207" s="1"/>
  <c r="I320" s="1"/>
  <c r="H208"/>
  <c r="H217" s="1"/>
  <c r="H218" s="1"/>
  <c r="G134"/>
  <c r="Z294"/>
  <c r="G171"/>
  <c r="G165" s="1"/>
  <c r="G164" s="1"/>
  <c r="G292" s="1"/>
  <c r="L222"/>
  <c r="M97"/>
  <c r="M103"/>
  <c r="L151"/>
  <c r="L155" s="1"/>
  <c r="K116"/>
  <c r="K109"/>
  <c r="I128"/>
  <c r="I127" s="1"/>
  <c r="J121"/>
  <c r="I170"/>
  <c r="J169" s="1"/>
  <c r="J120"/>
  <c r="E165"/>
  <c r="F171"/>
  <c r="F178"/>
  <c r="J122"/>
  <c r="J108"/>
  <c r="H133"/>
  <c r="I126"/>
  <c r="E199"/>
  <c r="I123"/>
  <c r="H134"/>
  <c r="H172"/>
  <c r="J221"/>
  <c r="G92"/>
  <c r="G94" s="1"/>
  <c r="G95" s="1"/>
  <c r="G91"/>
  <c r="G295"/>
  <c r="W295" s="1"/>
  <c r="K192"/>
  <c r="K294" s="1"/>
  <c r="AA294" s="1"/>
  <c r="K197"/>
  <c r="K196"/>
  <c r="K205" s="1"/>
  <c r="L104"/>
  <c r="K152"/>
  <c r="K156" s="1"/>
  <c r="L195"/>
  <c r="L188"/>
  <c r="L291"/>
  <c r="AB291" s="1"/>
  <c r="L191"/>
  <c r="J309"/>
  <c r="K206"/>
  <c r="K61"/>
  <c r="K198"/>
  <c r="J207" s="1"/>
  <c r="J320" s="1"/>
  <c r="I272"/>
  <c r="I269"/>
  <c r="N68"/>
  <c r="M70"/>
  <c r="N66"/>
  <c r="H240"/>
  <c r="K157" l="1"/>
  <c r="I311"/>
  <c r="J140"/>
  <c r="J144" s="1"/>
  <c r="J145" s="1"/>
  <c r="L107"/>
  <c r="M106" s="1"/>
  <c r="J312"/>
  <c r="K139"/>
  <c r="K115"/>
  <c r="M150"/>
  <c r="M102"/>
  <c r="N101" s="1"/>
  <c r="J117"/>
  <c r="G133"/>
  <c r="H126"/>
  <c r="H129" s="1"/>
  <c r="I208"/>
  <c r="I217" s="1"/>
  <c r="I218" s="1"/>
  <c r="L163"/>
  <c r="L312" s="1"/>
  <c r="I129"/>
  <c r="L162"/>
  <c r="J123"/>
  <c r="J172" s="1"/>
  <c r="J177" s="1"/>
  <c r="N103"/>
  <c r="M222"/>
  <c r="N97"/>
  <c r="N222" s="1"/>
  <c r="H177"/>
  <c r="H171"/>
  <c r="H165" s="1"/>
  <c r="H164" s="1"/>
  <c r="H292" s="1"/>
  <c r="X292" s="1"/>
  <c r="I172"/>
  <c r="I134"/>
  <c r="E202"/>
  <c r="D211" s="1"/>
  <c r="E201"/>
  <c r="E200"/>
  <c r="E209" s="1"/>
  <c r="F199"/>
  <c r="F165"/>
  <c r="E164"/>
  <c r="E160"/>
  <c r="I133"/>
  <c r="J126"/>
  <c r="K140"/>
  <c r="K144" s="1"/>
  <c r="K145" s="1"/>
  <c r="K121"/>
  <c r="L114"/>
  <c r="L109"/>
  <c r="L116"/>
  <c r="H176"/>
  <c r="I132"/>
  <c r="I175" s="1"/>
  <c r="H310"/>
  <c r="K122"/>
  <c r="K108"/>
  <c r="J128"/>
  <c r="J127" s="1"/>
  <c r="J311"/>
  <c r="J170"/>
  <c r="K169" s="1"/>
  <c r="K120"/>
  <c r="G304"/>
  <c r="G252" s="1"/>
  <c r="H83"/>
  <c r="G229"/>
  <c r="G230" s="1"/>
  <c r="G316"/>
  <c r="H93"/>
  <c r="H79"/>
  <c r="K221"/>
  <c r="K117"/>
  <c r="L197"/>
  <c r="L196"/>
  <c r="L205" s="1"/>
  <c r="G160"/>
  <c r="M104"/>
  <c r="J208"/>
  <c r="J217" s="1"/>
  <c r="J218" s="1"/>
  <c r="L152"/>
  <c r="L156" s="1"/>
  <c r="L157" s="1"/>
  <c r="O66"/>
  <c r="M291"/>
  <c r="AC291" s="1"/>
  <c r="M195"/>
  <c r="M188"/>
  <c r="M191"/>
  <c r="I239"/>
  <c r="I271"/>
  <c r="K309"/>
  <c r="L206"/>
  <c r="L192"/>
  <c r="O68"/>
  <c r="N70"/>
  <c r="L61"/>
  <c r="L198"/>
  <c r="K207" s="1"/>
  <c r="K320" s="1"/>
  <c r="M107" l="1"/>
  <c r="N106" s="1"/>
  <c r="M151"/>
  <c r="M155" s="1"/>
  <c r="M163" s="1"/>
  <c r="M312" s="1"/>
  <c r="L139"/>
  <c r="L115"/>
  <c r="M114" s="1"/>
  <c r="N150"/>
  <c r="N102"/>
  <c r="J134"/>
  <c r="M162"/>
  <c r="G135"/>
  <c r="G178" s="1"/>
  <c r="G199" s="1"/>
  <c r="G176"/>
  <c r="G310"/>
  <c r="H132"/>
  <c r="O103"/>
  <c r="O102" s="1"/>
  <c r="O107" s="1"/>
  <c r="O101"/>
  <c r="L121"/>
  <c r="K311"/>
  <c r="K170"/>
  <c r="L169" s="1"/>
  <c r="L120"/>
  <c r="F200"/>
  <c r="F209" s="1"/>
  <c r="F201"/>
  <c r="F202"/>
  <c r="E211" s="1"/>
  <c r="K128"/>
  <c r="K127" s="1"/>
  <c r="J133"/>
  <c r="K126"/>
  <c r="L122"/>
  <c r="L108"/>
  <c r="I310"/>
  <c r="I176"/>
  <c r="J132"/>
  <c r="J175" s="1"/>
  <c r="E292"/>
  <c r="E293" s="1"/>
  <c r="E296" s="1"/>
  <c r="F164"/>
  <c r="F160"/>
  <c r="D212"/>
  <c r="D220" s="1"/>
  <c r="D225" s="1"/>
  <c r="D226" s="1"/>
  <c r="D313"/>
  <c r="I177"/>
  <c r="I171"/>
  <c r="I165" s="1"/>
  <c r="J171"/>
  <c r="J165" s="1"/>
  <c r="J164" s="1"/>
  <c r="J292" s="1"/>
  <c r="M116"/>
  <c r="M109"/>
  <c r="E319"/>
  <c r="F210"/>
  <c r="N104"/>
  <c r="L117"/>
  <c r="G328"/>
  <c r="H90"/>
  <c r="I83"/>
  <c r="J83" s="1"/>
  <c r="K83" s="1"/>
  <c r="M192"/>
  <c r="M221" s="1"/>
  <c r="G293"/>
  <c r="M197"/>
  <c r="M196"/>
  <c r="M205" s="1"/>
  <c r="H160"/>
  <c r="I135"/>
  <c r="I178" s="1"/>
  <c r="I199" s="1"/>
  <c r="K123"/>
  <c r="M152"/>
  <c r="M156" s="1"/>
  <c r="M157" s="1"/>
  <c r="J129"/>
  <c r="O70"/>
  <c r="O195" s="1"/>
  <c r="O198" s="1"/>
  <c r="N207" s="1"/>
  <c r="N320" s="1"/>
  <c r="M206"/>
  <c r="L309"/>
  <c r="M198"/>
  <c r="L207" s="1"/>
  <c r="L320" s="1"/>
  <c r="M61"/>
  <c r="K208"/>
  <c r="K217" s="1"/>
  <c r="K218" s="1"/>
  <c r="N291"/>
  <c r="AD291" s="1"/>
  <c r="N191"/>
  <c r="N195"/>
  <c r="N188"/>
  <c r="L221"/>
  <c r="L294"/>
  <c r="AB294" s="1"/>
  <c r="I240"/>
  <c r="L140" l="1"/>
  <c r="L144" s="1"/>
  <c r="L145" s="1"/>
  <c r="N151"/>
  <c r="N155" s="1"/>
  <c r="N107"/>
  <c r="O106" s="1"/>
  <c r="M139"/>
  <c r="M115"/>
  <c r="G202"/>
  <c r="F211" s="1"/>
  <c r="F313" s="1"/>
  <c r="G200"/>
  <c r="G209" s="1"/>
  <c r="G201"/>
  <c r="H175"/>
  <c r="H135"/>
  <c r="H178" s="1"/>
  <c r="H199" s="1"/>
  <c r="N162"/>
  <c r="N109"/>
  <c r="N116"/>
  <c r="M122"/>
  <c r="M108"/>
  <c r="I164"/>
  <c r="I292" s="1"/>
  <c r="Z292" s="1"/>
  <c r="I160"/>
  <c r="E212"/>
  <c r="E220" s="1"/>
  <c r="E313"/>
  <c r="L311"/>
  <c r="L170"/>
  <c r="M169" s="1"/>
  <c r="M120"/>
  <c r="K172"/>
  <c r="K134"/>
  <c r="L128"/>
  <c r="L127" s="1"/>
  <c r="M140"/>
  <c r="M144" s="1"/>
  <c r="M145" s="1"/>
  <c r="M121"/>
  <c r="N114"/>
  <c r="D235"/>
  <c r="D231"/>
  <c r="F292"/>
  <c r="J176"/>
  <c r="K132"/>
  <c r="K175" s="1"/>
  <c r="J310"/>
  <c r="K133"/>
  <c r="L126"/>
  <c r="F319"/>
  <c r="G210"/>
  <c r="M294"/>
  <c r="AC294" s="1"/>
  <c r="L208"/>
  <c r="L217" s="1"/>
  <c r="L218" s="1"/>
  <c r="H295"/>
  <c r="X295" s="1"/>
  <c r="H92"/>
  <c r="H94" s="1"/>
  <c r="I84" s="1"/>
  <c r="H91"/>
  <c r="G296"/>
  <c r="H293"/>
  <c r="X293" s="1"/>
  <c r="I200"/>
  <c r="I209" s="1"/>
  <c r="I201"/>
  <c r="I202"/>
  <c r="H211" s="1"/>
  <c r="H313" s="1"/>
  <c r="J160"/>
  <c r="O104"/>
  <c r="N152"/>
  <c r="N156" s="1"/>
  <c r="N157" s="1"/>
  <c r="M117"/>
  <c r="L123"/>
  <c r="N197"/>
  <c r="N309" s="1"/>
  <c r="N196"/>
  <c r="N205" s="1"/>
  <c r="K129"/>
  <c r="J135"/>
  <c r="J178" s="1"/>
  <c r="J199" s="1"/>
  <c r="N192"/>
  <c r="N294" s="1"/>
  <c r="N61"/>
  <c r="N198"/>
  <c r="M207" s="1"/>
  <c r="M320" s="1"/>
  <c r="N206"/>
  <c r="M309"/>
  <c r="N163" l="1"/>
  <c r="N312" s="1"/>
  <c r="N139"/>
  <c r="N115"/>
  <c r="N117" s="1"/>
  <c r="N128" s="1"/>
  <c r="N127" s="1"/>
  <c r="F212"/>
  <c r="F220" s="1"/>
  <c r="H200"/>
  <c r="H209" s="1"/>
  <c r="H202"/>
  <c r="G211" s="1"/>
  <c r="H201"/>
  <c r="H210"/>
  <c r="G319"/>
  <c r="L129"/>
  <c r="AD294"/>
  <c r="L134"/>
  <c r="L172"/>
  <c r="M128"/>
  <c r="M127" s="1"/>
  <c r="O116"/>
  <c r="O115" s="1"/>
  <c r="O121" s="1"/>
  <c r="O109"/>
  <c r="K310"/>
  <c r="K176"/>
  <c r="L132"/>
  <c r="L175" s="1"/>
  <c r="V292"/>
  <c r="F293"/>
  <c r="W292"/>
  <c r="K177"/>
  <c r="K171"/>
  <c r="K165" s="1"/>
  <c r="K164" s="1"/>
  <c r="K292" s="1"/>
  <c r="AA292" s="1"/>
  <c r="N140"/>
  <c r="N144" s="1"/>
  <c r="N145" s="1"/>
  <c r="O114"/>
  <c r="N121"/>
  <c r="D280"/>
  <c r="E241"/>
  <c r="D248"/>
  <c r="D255" s="1"/>
  <c r="D260" s="1"/>
  <c r="M311"/>
  <c r="M170"/>
  <c r="N169" s="1"/>
  <c r="N120"/>
  <c r="L133"/>
  <c r="M126"/>
  <c r="Y292"/>
  <c r="I293"/>
  <c r="Y293" s="1"/>
  <c r="N122"/>
  <c r="N108"/>
  <c r="H304"/>
  <c r="H252" s="1"/>
  <c r="N208"/>
  <c r="N217" s="1"/>
  <c r="N218" s="1"/>
  <c r="H95"/>
  <c r="H229"/>
  <c r="H230" s="1"/>
  <c r="H212"/>
  <c r="H220" s="1"/>
  <c r="M123"/>
  <c r="J293"/>
  <c r="H296"/>
  <c r="X296" s="1"/>
  <c r="J200"/>
  <c r="J209" s="1"/>
  <c r="J201"/>
  <c r="J202"/>
  <c r="I211" s="1"/>
  <c r="K135"/>
  <c r="K178" s="1"/>
  <c r="K199" s="1"/>
  <c r="J210"/>
  <c r="I319"/>
  <c r="N221"/>
  <c r="M208"/>
  <c r="M217" s="1"/>
  <c r="M218" s="1"/>
  <c r="I210" l="1"/>
  <c r="H319"/>
  <c r="G313"/>
  <c r="G212"/>
  <c r="G220" s="1"/>
  <c r="N133"/>
  <c r="N123"/>
  <c r="N172" s="1"/>
  <c r="N177" s="1"/>
  <c r="K160"/>
  <c r="Z293"/>
  <c r="M172"/>
  <c r="M177" s="1"/>
  <c r="M134"/>
  <c r="L176"/>
  <c r="M132"/>
  <c r="M175" s="1"/>
  <c r="L310"/>
  <c r="D261"/>
  <c r="D262" s="1"/>
  <c r="D263" s="1"/>
  <c r="D314"/>
  <c r="E298"/>
  <c r="E257"/>
  <c r="E258" s="1"/>
  <c r="E259" s="1"/>
  <c r="O122"/>
  <c r="O108"/>
  <c r="M133"/>
  <c r="N126"/>
  <c r="N134"/>
  <c r="D321"/>
  <c r="D322" s="1"/>
  <c r="E277"/>
  <c r="E278"/>
  <c r="N311"/>
  <c r="N170"/>
  <c r="O120"/>
  <c r="V293"/>
  <c r="F296"/>
  <c r="W293"/>
  <c r="L177"/>
  <c r="L171"/>
  <c r="L165" s="1"/>
  <c r="L164" s="1"/>
  <c r="L292" s="1"/>
  <c r="AB292" s="1"/>
  <c r="J84"/>
  <c r="K84" s="1"/>
  <c r="L84" s="1"/>
  <c r="I90"/>
  <c r="H316"/>
  <c r="I93"/>
  <c r="I79"/>
  <c r="H328"/>
  <c r="M129"/>
  <c r="K293"/>
  <c r="AA293" s="1"/>
  <c r="L135"/>
  <c r="L178" s="1"/>
  <c r="L199" s="1"/>
  <c r="K200"/>
  <c r="K209" s="1"/>
  <c r="K201"/>
  <c r="K202"/>
  <c r="J211" s="1"/>
  <c r="J313" s="1"/>
  <c r="I313"/>
  <c r="I212"/>
  <c r="I220" s="1"/>
  <c r="K210"/>
  <c r="J319"/>
  <c r="O117"/>
  <c r="D308" l="1"/>
  <c r="N129"/>
  <c r="O126"/>
  <c r="M171"/>
  <c r="M165" s="1"/>
  <c r="M164" s="1"/>
  <c r="M292" s="1"/>
  <c r="AC292" s="1"/>
  <c r="D315"/>
  <c r="D317" s="1"/>
  <c r="N171"/>
  <c r="N165" s="1"/>
  <c r="N164" s="1"/>
  <c r="N292" s="1"/>
  <c r="AD292" s="1"/>
  <c r="D324"/>
  <c r="D329" s="1"/>
  <c r="M310"/>
  <c r="M176"/>
  <c r="N132"/>
  <c r="N175" s="1"/>
  <c r="N176"/>
  <c r="O132"/>
  <c r="N310"/>
  <c r="O128"/>
  <c r="O127" s="1"/>
  <c r="O133" s="1"/>
  <c r="V296"/>
  <c r="W296"/>
  <c r="E279"/>
  <c r="E297"/>
  <c r="E242"/>
  <c r="I91"/>
  <c r="I92"/>
  <c r="I94" s="1"/>
  <c r="I295"/>
  <c r="Y295" s="1"/>
  <c r="J212"/>
  <c r="J220" s="1"/>
  <c r="L160"/>
  <c r="L200"/>
  <c r="L209" s="1"/>
  <c r="L201"/>
  <c r="L202"/>
  <c r="K211" s="1"/>
  <c r="K313" s="1"/>
  <c r="M135"/>
  <c r="M178" s="1"/>
  <c r="M199" s="1"/>
  <c r="K319"/>
  <c r="L210"/>
  <c r="O123"/>
  <c r="O134" s="1"/>
  <c r="N160" l="1"/>
  <c r="E299"/>
  <c r="M160"/>
  <c r="N135"/>
  <c r="N178" s="1"/>
  <c r="N199" s="1"/>
  <c r="N202" s="1"/>
  <c r="M211" s="1"/>
  <c r="M313" s="1"/>
  <c r="J85"/>
  <c r="E243"/>
  <c r="D330"/>
  <c r="D4" s="1"/>
  <c r="I229"/>
  <c r="I230" s="1"/>
  <c r="I95"/>
  <c r="I296"/>
  <c r="Y296" s="1"/>
  <c r="I304"/>
  <c r="I252" s="1"/>
  <c r="M293"/>
  <c r="L293"/>
  <c r="AB293" s="1"/>
  <c r="N293"/>
  <c r="M210"/>
  <c r="L319"/>
  <c r="K212"/>
  <c r="K220" s="1"/>
  <c r="M200"/>
  <c r="M209" s="1"/>
  <c r="M202"/>
  <c r="L211" s="1"/>
  <c r="L313" s="1"/>
  <c r="M201"/>
  <c r="N200"/>
  <c r="N209" s="1"/>
  <c r="O135"/>
  <c r="O178" s="1"/>
  <c r="O199" s="1"/>
  <c r="O129"/>
  <c r="E300" l="1"/>
  <c r="E224" s="1"/>
  <c r="E225" s="1"/>
  <c r="E226" s="1"/>
  <c r="E235" s="1"/>
  <c r="AD293"/>
  <c r="N201"/>
  <c r="N319" s="1"/>
  <c r="AC293"/>
  <c r="E247"/>
  <c r="I328"/>
  <c r="I316"/>
  <c r="J93"/>
  <c r="J79"/>
  <c r="K85"/>
  <c r="J90"/>
  <c r="L212"/>
  <c r="L220" s="1"/>
  <c r="O200"/>
  <c r="O201"/>
  <c r="O202"/>
  <c r="N211" s="1"/>
  <c r="N313" s="1"/>
  <c r="N210"/>
  <c r="M319"/>
  <c r="M212"/>
  <c r="M220" s="1"/>
  <c r="E301" l="1"/>
  <c r="E231"/>
  <c r="E280"/>
  <c r="J92"/>
  <c r="J94" s="1"/>
  <c r="J91"/>
  <c r="J295"/>
  <c r="Z295" s="1"/>
  <c r="L85"/>
  <c r="M85" s="1"/>
  <c r="N212"/>
  <c r="N220" s="1"/>
  <c r="J229" l="1"/>
  <c r="J230" s="1"/>
  <c r="K86"/>
  <c r="E302"/>
  <c r="F251" s="1"/>
  <c r="F253" s="1"/>
  <c r="J95"/>
  <c r="K79" s="1"/>
  <c r="E327"/>
  <c r="E250"/>
  <c r="E236"/>
  <c r="E248" s="1"/>
  <c r="F241"/>
  <c r="E321"/>
  <c r="F277"/>
  <c r="F242" s="1"/>
  <c r="F278"/>
  <c r="J296"/>
  <c r="Z296" s="1"/>
  <c r="J304"/>
  <c r="J252" s="1"/>
  <c r="K93"/>
  <c r="L86" l="1"/>
  <c r="M86" s="1"/>
  <c r="N86" s="1"/>
  <c r="K90"/>
  <c r="J316"/>
  <c r="E287"/>
  <c r="E323" s="1"/>
  <c r="F303"/>
  <c r="F326" s="1"/>
  <c r="F285"/>
  <c r="F244" s="1"/>
  <c r="F243"/>
  <c r="E325"/>
  <c r="E254"/>
  <c r="E255" s="1"/>
  <c r="E260" s="1"/>
  <c r="E322"/>
  <c r="F279"/>
  <c r="J328"/>
  <c r="K295" l="1"/>
  <c r="K91"/>
  <c r="K92"/>
  <c r="K94" s="1"/>
  <c r="L87" s="1"/>
  <c r="F283"/>
  <c r="F284"/>
  <c r="F286" s="1"/>
  <c r="F257"/>
  <c r="F258" s="1"/>
  <c r="F259" s="1"/>
  <c r="F298"/>
  <c r="E314"/>
  <c r="E261"/>
  <c r="E262" s="1"/>
  <c r="E263" s="1"/>
  <c r="E324"/>
  <c r="E329" s="1"/>
  <c r="L90"/>
  <c r="M87"/>
  <c r="N87" s="1"/>
  <c r="K95" l="1"/>
  <c r="L79" s="1"/>
  <c r="K229"/>
  <c r="K230" s="1"/>
  <c r="AA295"/>
  <c r="K304"/>
  <c r="K252" s="1"/>
  <c r="K328" s="1"/>
  <c r="K296"/>
  <c r="AA296" s="1"/>
  <c r="F245"/>
  <c r="F246" s="1"/>
  <c r="F247" s="1"/>
  <c r="F297"/>
  <c r="V297" s="1"/>
  <c r="L93"/>
  <c r="K316"/>
  <c r="E308"/>
  <c r="E315" s="1"/>
  <c r="V298"/>
  <c r="L91"/>
  <c r="L295"/>
  <c r="AB295" s="1"/>
  <c r="L92"/>
  <c r="F299" l="1"/>
  <c r="F300" s="1"/>
  <c r="L94"/>
  <c r="L95" s="1"/>
  <c r="E317"/>
  <c r="E330" s="1"/>
  <c r="E4" s="1"/>
  <c r="L296"/>
  <c r="AB296" s="1"/>
  <c r="L304"/>
  <c r="L252" s="1"/>
  <c r="V299" l="1"/>
  <c r="L229"/>
  <c r="L230" s="1"/>
  <c r="M88"/>
  <c r="M90" s="1"/>
  <c r="L316"/>
  <c r="M79"/>
  <c r="M93"/>
  <c r="V300"/>
  <c r="F224"/>
  <c r="F225" s="1"/>
  <c r="F226" s="1"/>
  <c r="F235" s="1"/>
  <c r="F301"/>
  <c r="F302" s="1"/>
  <c r="N88"/>
  <c r="L328"/>
  <c r="F231" l="1"/>
  <c r="V301"/>
  <c r="F327"/>
  <c r="M92"/>
  <c r="M94" s="1"/>
  <c r="N89" s="1"/>
  <c r="M91"/>
  <c r="M295"/>
  <c r="AC295" s="1"/>
  <c r="F250" l="1"/>
  <c r="F236"/>
  <c r="F248" s="1"/>
  <c r="G241"/>
  <c r="F280"/>
  <c r="G303"/>
  <c r="G326" s="1"/>
  <c r="G251"/>
  <c r="M296"/>
  <c r="AC296" s="1"/>
  <c r="M304"/>
  <c r="M252" s="1"/>
  <c r="M95"/>
  <c r="M229"/>
  <c r="M230" s="1"/>
  <c r="N90"/>
  <c r="G253" l="1"/>
  <c r="G278"/>
  <c r="F321"/>
  <c r="F322" s="1"/>
  <c r="G277"/>
  <c r="G285"/>
  <c r="G244" s="1"/>
  <c r="F287"/>
  <c r="N91"/>
  <c r="N92"/>
  <c r="N295"/>
  <c r="AD295" s="1"/>
  <c r="N79"/>
  <c r="M316"/>
  <c r="N93"/>
  <c r="M328"/>
  <c r="G284" l="1"/>
  <c r="G283"/>
  <c r="F323"/>
  <c r="F324" s="1"/>
  <c r="F254"/>
  <c r="F255" s="1"/>
  <c r="F260" s="1"/>
  <c r="F325"/>
  <c r="G279"/>
  <c r="G242"/>
  <c r="N296"/>
  <c r="AD296" s="1"/>
  <c r="N304"/>
  <c r="N252" s="1"/>
  <c r="N94"/>
  <c r="N229" s="1"/>
  <c r="N230" s="1"/>
  <c r="G243" l="1"/>
  <c r="F314"/>
  <c r="G298"/>
  <c r="G257"/>
  <c r="G258" s="1"/>
  <c r="G259" s="1"/>
  <c r="F261"/>
  <c r="F262" s="1"/>
  <c r="F263" s="1"/>
  <c r="G245"/>
  <c r="G246" s="1"/>
  <c r="G286"/>
  <c r="G297"/>
  <c r="W297" s="1"/>
  <c r="F329"/>
  <c r="N95"/>
  <c r="N316" s="1"/>
  <c r="N328"/>
  <c r="F308" l="1"/>
  <c r="F315" s="1"/>
  <c r="W298"/>
  <c r="G299"/>
  <c r="G300" s="1"/>
  <c r="G247"/>
  <c r="W299" l="1"/>
  <c r="F317"/>
  <c r="F330" s="1"/>
  <c r="F4" s="1"/>
  <c r="W300" l="1"/>
  <c r="G224"/>
  <c r="G225" s="1"/>
  <c r="G226" s="1"/>
  <c r="G235" s="1"/>
  <c r="G301"/>
  <c r="G302" s="1"/>
  <c r="W301" l="1"/>
  <c r="G327"/>
  <c r="H251"/>
  <c r="G231"/>
  <c r="G250" l="1"/>
  <c r="H303"/>
  <c r="H326" s="1"/>
  <c r="G280"/>
  <c r="H241"/>
  <c r="H253"/>
  <c r="G236"/>
  <c r="G248" s="1"/>
  <c r="H285" l="1"/>
  <c r="H244" s="1"/>
  <c r="G287"/>
  <c r="H278"/>
  <c r="H277"/>
  <c r="G321"/>
  <c r="H242" l="1"/>
  <c r="H279"/>
  <c r="H283"/>
  <c r="G323"/>
  <c r="H284"/>
  <c r="G254"/>
  <c r="G255" s="1"/>
  <c r="G260" s="1"/>
  <c r="G325"/>
  <c r="G322"/>
  <c r="G324" l="1"/>
  <c r="G329" s="1"/>
  <c r="G314"/>
  <c r="H257"/>
  <c r="H258" s="1"/>
  <c r="H259" s="1"/>
  <c r="G261"/>
  <c r="G262" s="1"/>
  <c r="G263" s="1"/>
  <c r="H298"/>
  <c r="H245"/>
  <c r="H246" s="1"/>
  <c r="H286"/>
  <c r="H297"/>
  <c r="X297" s="1"/>
  <c r="H243"/>
  <c r="H247" l="1"/>
  <c r="X298"/>
  <c r="H299"/>
  <c r="H300" s="1"/>
  <c r="G308"/>
  <c r="G315" s="1"/>
  <c r="X299" l="1"/>
  <c r="G317"/>
  <c r="G330" s="1"/>
  <c r="G4" s="1"/>
  <c r="X300" l="1"/>
  <c r="H224"/>
  <c r="H225" s="1"/>
  <c r="H226" s="1"/>
  <c r="H235" s="1"/>
  <c r="H301"/>
  <c r="H302" s="1"/>
  <c r="H231" l="1"/>
  <c r="X301"/>
  <c r="H327"/>
  <c r="I251"/>
  <c r="H250" l="1"/>
  <c r="H236"/>
  <c r="I253"/>
  <c r="I241"/>
  <c r="H280"/>
  <c r="I303"/>
  <c r="I326" s="1"/>
  <c r="H248" l="1"/>
  <c r="I285"/>
  <c r="I244" s="1"/>
  <c r="H287"/>
  <c r="I283" s="1"/>
  <c r="I278"/>
  <c r="H321"/>
  <c r="I277"/>
  <c r="H325"/>
  <c r="H254"/>
  <c r="H255" l="1"/>
  <c r="H260" s="1"/>
  <c r="I298" s="1"/>
  <c r="I284"/>
  <c r="I297" s="1"/>
  <c r="Y297" s="1"/>
  <c r="H323"/>
  <c r="H322"/>
  <c r="I242"/>
  <c r="I279"/>
  <c r="I257" l="1"/>
  <c r="I258" s="1"/>
  <c r="I259" s="1"/>
  <c r="H261"/>
  <c r="H262" s="1"/>
  <c r="H263" s="1"/>
  <c r="H314"/>
  <c r="I245"/>
  <c r="I246" s="1"/>
  <c r="I286"/>
  <c r="H324"/>
  <c r="H329" s="1"/>
  <c r="I243"/>
  <c r="Y298"/>
  <c r="I299"/>
  <c r="I300" s="1"/>
  <c r="H308" l="1"/>
  <c r="H315" s="1"/>
  <c r="H317" s="1"/>
  <c r="H330" s="1"/>
  <c r="H4" s="1"/>
  <c r="I247"/>
  <c r="Y299"/>
  <c r="Y300" l="1"/>
  <c r="I224"/>
  <c r="I225" s="1"/>
  <c r="I226" s="1"/>
  <c r="I235" s="1"/>
  <c r="I301"/>
  <c r="I302" s="1"/>
  <c r="I231" l="1"/>
  <c r="Y301"/>
  <c r="J251"/>
  <c r="I327"/>
  <c r="I250" l="1"/>
  <c r="J303"/>
  <c r="J326" s="1"/>
  <c r="J253"/>
  <c r="J241"/>
  <c r="I280"/>
  <c r="I236"/>
  <c r="I321" l="1"/>
  <c r="J278"/>
  <c r="J277"/>
  <c r="I287"/>
  <c r="J285"/>
  <c r="J244" s="1"/>
  <c r="I248"/>
  <c r="I254" l="1"/>
  <c r="I255" s="1"/>
  <c r="I260" s="1"/>
  <c r="I325"/>
  <c r="J284"/>
  <c r="J283"/>
  <c r="I323"/>
  <c r="J242"/>
  <c r="J279"/>
  <c r="I322"/>
  <c r="J243" l="1"/>
  <c r="I314"/>
  <c r="J257"/>
  <c r="J258" s="1"/>
  <c r="J259" s="1"/>
  <c r="J298"/>
  <c r="I261"/>
  <c r="I262" s="1"/>
  <c r="I263" s="1"/>
  <c r="J297"/>
  <c r="Z297" s="1"/>
  <c r="J286"/>
  <c r="J245"/>
  <c r="J246" s="1"/>
  <c r="I324"/>
  <c r="I329" s="1"/>
  <c r="Z298" l="1"/>
  <c r="J299"/>
  <c r="J300" s="1"/>
  <c r="I308"/>
  <c r="I315" s="1"/>
  <c r="J247"/>
  <c r="I317" l="1"/>
  <c r="I330" s="1"/>
  <c r="I4" s="1"/>
  <c r="Z299"/>
  <c r="J301"/>
  <c r="J302" s="1"/>
  <c r="Z301" l="1"/>
  <c r="K251"/>
  <c r="J327"/>
  <c r="Z300"/>
  <c r="J224"/>
  <c r="J225" s="1"/>
  <c r="J226" s="1"/>
  <c r="J235" s="1"/>
  <c r="K253" l="1"/>
  <c r="J231"/>
  <c r="K303"/>
  <c r="K326" s="1"/>
  <c r="J250" l="1"/>
  <c r="K241"/>
  <c r="J280"/>
  <c r="J236"/>
  <c r="K277" l="1"/>
  <c r="K278"/>
  <c r="J321"/>
  <c r="J322" s="1"/>
  <c r="K285"/>
  <c r="K244" s="1"/>
  <c r="J287"/>
  <c r="J248"/>
  <c r="K284" l="1"/>
  <c r="K283"/>
  <c r="J323"/>
  <c r="J324" s="1"/>
  <c r="J325"/>
  <c r="J254"/>
  <c r="J255" s="1"/>
  <c r="J260" s="1"/>
  <c r="K242"/>
  <c r="K279"/>
  <c r="J314" l="1"/>
  <c r="K257"/>
  <c r="K258" s="1"/>
  <c r="K259" s="1"/>
  <c r="J261"/>
  <c r="J262" s="1"/>
  <c r="J263" s="1"/>
  <c r="K298"/>
  <c r="K243"/>
  <c r="K297"/>
  <c r="AA297" s="1"/>
  <c r="K245"/>
  <c r="K246" s="1"/>
  <c r="K286"/>
  <c r="J329"/>
  <c r="J308" l="1"/>
  <c r="J315" s="1"/>
  <c r="AA298"/>
  <c r="K299"/>
  <c r="K300" s="1"/>
  <c r="K247"/>
  <c r="AA299" l="1"/>
  <c r="J317"/>
  <c r="J330" s="1"/>
  <c r="J4" s="1"/>
  <c r="AA300" l="1"/>
  <c r="K224"/>
  <c r="K225" s="1"/>
  <c r="K226" s="1"/>
  <c r="K235" s="1"/>
  <c r="K301"/>
  <c r="K302" s="1"/>
  <c r="K231" l="1"/>
  <c r="AA301"/>
  <c r="K327"/>
  <c r="L251"/>
  <c r="K250" l="1"/>
  <c r="L303"/>
  <c r="L326" s="1"/>
  <c r="K236"/>
  <c r="K248" s="1"/>
  <c r="L253"/>
  <c r="L241"/>
  <c r="K280"/>
  <c r="K287" l="1"/>
  <c r="K323" s="1"/>
  <c r="L285"/>
  <c r="L244" s="1"/>
  <c r="K321"/>
  <c r="K322" s="1"/>
  <c r="L278"/>
  <c r="L277"/>
  <c r="L283" l="1"/>
  <c r="L284"/>
  <c r="L297" s="1"/>
  <c r="AB297" s="1"/>
  <c r="K254"/>
  <c r="K255" s="1"/>
  <c r="K260" s="1"/>
  <c r="K314" s="1"/>
  <c r="K325"/>
  <c r="K324"/>
  <c r="L279"/>
  <c r="L242"/>
  <c r="L286" l="1"/>
  <c r="L245"/>
  <c r="L246" s="1"/>
  <c r="L257"/>
  <c r="L258" s="1"/>
  <c r="L259" s="1"/>
  <c r="K261"/>
  <c r="K262" s="1"/>
  <c r="K263" s="1"/>
  <c r="L298"/>
  <c r="L299" s="1"/>
  <c r="L300" s="1"/>
  <c r="K329"/>
  <c r="L243"/>
  <c r="AB298" l="1"/>
  <c r="K308"/>
  <c r="K315" s="1"/>
  <c r="K317" s="1"/>
  <c r="K330" s="1"/>
  <c r="K4" s="1"/>
  <c r="L247"/>
  <c r="AB299"/>
  <c r="L301" l="1"/>
  <c r="L302" s="1"/>
  <c r="AB300"/>
  <c r="L224"/>
  <c r="L225" s="1"/>
  <c r="L226" s="1"/>
  <c r="L235" s="1"/>
  <c r="L231" l="1"/>
  <c r="AB301"/>
  <c r="M251"/>
  <c r="L327"/>
  <c r="L250" l="1"/>
  <c r="M253"/>
  <c r="M241"/>
  <c r="L280"/>
  <c r="M303"/>
  <c r="M326" s="1"/>
  <c r="L236"/>
  <c r="M285" l="1"/>
  <c r="M244" s="1"/>
  <c r="L287"/>
  <c r="L321"/>
  <c r="M277"/>
  <c r="M278"/>
  <c r="L248"/>
  <c r="L322" l="1"/>
  <c r="L254"/>
  <c r="L255" s="1"/>
  <c r="L260" s="1"/>
  <c r="L325"/>
  <c r="M279"/>
  <c r="M242"/>
  <c r="M283"/>
  <c r="L323"/>
  <c r="M284"/>
  <c r="L324" l="1"/>
  <c r="L329" s="1"/>
  <c r="M286"/>
  <c r="M297"/>
  <c r="AC297" s="1"/>
  <c r="M245"/>
  <c r="M246" s="1"/>
  <c r="M243"/>
  <c r="L261"/>
  <c r="L262" s="1"/>
  <c r="L263" s="1"/>
  <c r="M257"/>
  <c r="M258" s="1"/>
  <c r="M259" s="1"/>
  <c r="M298"/>
  <c r="L314"/>
  <c r="M247" l="1"/>
  <c r="AC298"/>
  <c r="M299"/>
  <c r="M300" s="1"/>
  <c r="L308"/>
  <c r="L315" s="1"/>
  <c r="AC299" l="1"/>
  <c r="L317"/>
  <c r="L330" s="1"/>
  <c r="L4" s="1"/>
  <c r="M301" l="1"/>
  <c r="M302" s="1"/>
  <c r="AC300"/>
  <c r="M224"/>
  <c r="M225" s="1"/>
  <c r="M226" s="1"/>
  <c r="M235" s="1"/>
  <c r="M231" l="1"/>
  <c r="AC301"/>
  <c r="M327"/>
  <c r="N251"/>
  <c r="M250" l="1"/>
  <c r="N303"/>
  <c r="N326" s="1"/>
  <c r="M236"/>
  <c r="N253"/>
  <c r="M280"/>
  <c r="N241"/>
  <c r="M287" l="1"/>
  <c r="M323" s="1"/>
  <c r="N285"/>
  <c r="N244" s="1"/>
  <c r="M248"/>
  <c r="M254"/>
  <c r="N278"/>
  <c r="M321"/>
  <c r="M322" s="1"/>
  <c r="N277"/>
  <c r="N283" l="1"/>
  <c r="N284"/>
  <c r="N297" s="1"/>
  <c r="M325"/>
  <c r="M255"/>
  <c r="M260" s="1"/>
  <c r="N298" s="1"/>
  <c r="N242"/>
  <c r="N279"/>
  <c r="M324"/>
  <c r="N286" l="1"/>
  <c r="N257"/>
  <c r="N258" s="1"/>
  <c r="N259" s="1"/>
  <c r="M329"/>
  <c r="N245"/>
  <c r="N246" s="1"/>
  <c r="M314"/>
  <c r="M261"/>
  <c r="M262" s="1"/>
  <c r="M263" s="1"/>
  <c r="N243"/>
  <c r="N299"/>
  <c r="N300" s="1"/>
  <c r="AD297"/>
  <c r="AD298"/>
  <c r="M308" l="1"/>
  <c r="M315" s="1"/>
  <c r="N247"/>
  <c r="AD299"/>
  <c r="M317" l="1"/>
  <c r="M330" s="1"/>
  <c r="M4" s="1"/>
  <c r="N301"/>
  <c r="N302" s="1"/>
  <c r="AD300"/>
  <c r="N224"/>
  <c r="N225" s="1"/>
  <c r="N226" s="1"/>
  <c r="N235" s="1"/>
  <c r="N231" l="1"/>
  <c r="AD301"/>
  <c r="N327"/>
  <c r="N250" l="1"/>
  <c r="N280"/>
  <c r="N321" s="1"/>
  <c r="N322" s="1"/>
  <c r="N236"/>
  <c r="N248" l="1"/>
  <c r="N287"/>
  <c r="N323" s="1"/>
  <c r="N324" s="1"/>
  <c r="N254" l="1"/>
  <c r="N255" s="1"/>
  <c r="N260" s="1"/>
  <c r="N325"/>
  <c r="N329" s="1"/>
  <c r="N314" l="1"/>
  <c r="N261"/>
  <c r="N262" s="1"/>
  <c r="N263" s="1"/>
  <c r="N308" s="1"/>
  <c r="N315" l="1"/>
  <c r="N317" l="1"/>
  <c r="N330" s="1"/>
  <c r="N4" s="1"/>
</calcChain>
</file>

<file path=xl/comments1.xml><?xml version="1.0" encoding="utf-8"?>
<comments xmlns="http://schemas.openxmlformats.org/spreadsheetml/2006/main">
  <authors>
    <author>Yolima</author>
  </authors>
  <commentList>
    <comment ref="E109" authorId="0">
      <text>
        <r>
          <rPr>
            <sz val="9"/>
            <color indexed="81"/>
            <rFont val="Tahoma"/>
            <family val="2"/>
          </rPr>
          <t xml:space="preserve">seria igual a las unidades vendidas de Penp
</t>
        </r>
      </text>
    </comment>
  </commentList>
</comments>
</file>

<file path=xl/sharedStrings.xml><?xml version="1.0" encoding="utf-8"?>
<sst xmlns="http://schemas.openxmlformats.org/spreadsheetml/2006/main" count="915" uniqueCount="671">
  <si>
    <t>Total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</si>
  <si>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</si>
  <si>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</si>
  <si>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</si>
  <si>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</si>
  <si>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</si>
  <si>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</si>
  <si>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</si>
  <si>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</si>
  <si>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</si>
  <si>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</si>
  <si>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</si>
  <si>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C</t>
  </si>
  <si>
    <t>Lineal Depreciation (4 years)</t>
  </si>
  <si>
    <t>Initial inventory (units)</t>
  </si>
  <si>
    <t>Year</t>
  </si>
  <si>
    <t>CB</t>
  </si>
  <si>
    <t>IT</t>
  </si>
  <si>
    <t>ID</t>
  </si>
  <si>
    <t>IS</t>
  </si>
  <si>
    <t>Check</t>
  </si>
  <si>
    <t>Input data. Datos de entrada</t>
  </si>
  <si>
    <t>Equity investment. Inversión de patrimonio</t>
  </si>
  <si>
    <t>Corporate tax rate. Tasa de impuestos</t>
  </si>
  <si>
    <t>Initial purchase price. Precio de compra inicial</t>
  </si>
  <si>
    <t>Administrative and Sales payroll. Gastos laborales.</t>
  </si>
  <si>
    <t>Taxes are paid the same year as accrued. Los impuestos se pagan el mismo año que se provisionan</t>
  </si>
  <si>
    <t>Inflation rate. Tasa de inflación</t>
  </si>
  <si>
    <t>Real increase in selling price. Aumento real de precio de venta</t>
  </si>
  <si>
    <t>Real increase in purchase price. Aumento real de precio de compra</t>
  </si>
  <si>
    <t>Real increase in overhead expenses. Aumento real de GG</t>
  </si>
  <si>
    <t>Estimated Overhead expenses. Gastos generales. GG</t>
  </si>
  <si>
    <t>Real increase in payroll expenses. Aumento real de nómina.</t>
  </si>
  <si>
    <t>Fixed assets. Activos fijos AF</t>
  </si>
  <si>
    <t>Increase in sales volume (units). Aumento de volumen</t>
  </si>
  <si>
    <t>Real interest rate. Tasa de interés real</t>
  </si>
  <si>
    <t>Risk premium for cost of debt. Prima de riesgo para la deuda</t>
  </si>
  <si>
    <t>Policies and goals. Políticas y metas</t>
  </si>
  <si>
    <t>Promotion and advertising as % of sales. Gastos de publicidad y promoción</t>
  </si>
  <si>
    <t>Accounts receivable as % of sales. Cuentas por cobrar CxC como % de ventas.</t>
  </si>
  <si>
    <t>Accounts payable as % of purchases. Cuentas por pagar CxP como % de Compras</t>
  </si>
  <si>
    <t>Payout ratio. Proporción de utilidades repartidas</t>
  </si>
  <si>
    <t>Minimum cash required. Saldo mínimo de caja.</t>
  </si>
  <si>
    <t>Minimum cash required for initial year (based on overhead, payroll and sales comissions). Saldo mínimo de caja para año 0 com % de gastos de nómina, GG y de comisiones de ventas</t>
  </si>
  <si>
    <t>Selling comissions. Comisiones de ventas</t>
  </si>
  <si>
    <t>Selling price. Precio de venta.</t>
  </si>
  <si>
    <t>Quantity sold for first year. Cantidad que se espera vender para año 1</t>
  </si>
  <si>
    <t>Repurchase of equity as a % of funds generated by depreciation. Recompra de participación como % de la depreciación.</t>
  </si>
  <si>
    <t>Nominal increase in prices. Aumento nominal de precios.</t>
  </si>
  <si>
    <t>Selling. Venta</t>
  </si>
  <si>
    <t>Purchase. Compra</t>
  </si>
  <si>
    <t>Overhead expenses. GG</t>
  </si>
  <si>
    <t>Payroll expenses. Gastos de personal.</t>
  </si>
  <si>
    <t>Increase factor in volume. Factor de aumento acumulado de volumen</t>
  </si>
  <si>
    <t>Basic input variables calculation. Cálculo de la proyección de las variables básicas.</t>
  </si>
  <si>
    <t>Sales in units. Ventas en unidades.</t>
  </si>
  <si>
    <t>Selling price. Precio de venta</t>
  </si>
  <si>
    <t>Total sales. Ventas totales</t>
  </si>
  <si>
    <t>Interest payments. Gastos financieros (pago de intereses)</t>
  </si>
  <si>
    <t>Return (interest) from ST investment. Interés recibido</t>
  </si>
  <si>
    <t>Earnings BeforeTaxes EBT, Utilidad antes de impuestos</t>
  </si>
  <si>
    <t>Income Statement. Estado de resultados</t>
  </si>
  <si>
    <t>Income Taxes. Impuesto de renta</t>
  </si>
  <si>
    <t>Net Income. Utilidad neta</t>
  </si>
  <si>
    <t>Repurchase of equity. Recompra de acciones</t>
  </si>
  <si>
    <t>Cash Budget. Flujo de Tesorería</t>
  </si>
  <si>
    <t>Module 1: Operating activities. Modulo 1: Actividades operativas</t>
  </si>
  <si>
    <t>Cash inflows. Ingresos de caja.</t>
  </si>
  <si>
    <t>Total AR plus sales on cash. Total de ingresos por ventas y cartera</t>
  </si>
  <si>
    <t>Total inflows. Total de ingresos</t>
  </si>
  <si>
    <t>Cash outflows. Egresos</t>
  </si>
  <si>
    <t>Total payments for purchases. Pago total de compras</t>
  </si>
  <si>
    <t>Overhead expenses. Gastos generales</t>
  </si>
  <si>
    <t>Total cash outflows. Egresos totales</t>
  </si>
  <si>
    <t>Net cash balance NCB before fixed assets purchase. Saldo neto de caja antes de compra de activos</t>
  </si>
  <si>
    <t>Purchase of fixed assets. Compra de activos fijos</t>
  </si>
  <si>
    <t>Module 2: Investment in assets. Módulo 2: Inversión en activos fijos</t>
  </si>
  <si>
    <t>Module 3: External financing. Módulo 3: Financiación externa</t>
  </si>
  <si>
    <t>Inflow of loans. Ingreso de préstamos</t>
  </si>
  <si>
    <t>LT Loan 1 - 5 years. Préstamo de largo plazo a 5 años</t>
  </si>
  <si>
    <t>ST Loan 2. Préstamo a corto plazo</t>
  </si>
  <si>
    <t>LT loan 3 10 years. Préstamo a largo plazo de 10 años</t>
  </si>
  <si>
    <t>Payment of loans. Pago de préstamos</t>
  </si>
  <si>
    <t>Interest LT loan 1. Intereses del préstamo a LP</t>
  </si>
  <si>
    <t>Principal LT loan 1. Abono a capital del préstamo de LP a 5 años</t>
  </si>
  <si>
    <t>Principal ST loan 2. Abono a capital CP</t>
  </si>
  <si>
    <t>Interest ST loan 2. Intereses de préstamo a CP</t>
  </si>
  <si>
    <t>Principal LT loan 3. Abono de préstamo a LP</t>
  </si>
  <si>
    <t>Interest LT loan 3. Intereses a LP</t>
  </si>
  <si>
    <t>NCB after fixed assets investment. Saldo neto de caja SNC después de compra de activos.</t>
  </si>
  <si>
    <t>NCB of investment in assets. Saldo neto de caja SNC por compra de activos</t>
  </si>
  <si>
    <t>NCB of financing actividies. SNC de la financiación</t>
  </si>
  <si>
    <t>Module 4: Transactions with owners. Módulo 4: transacciones con los dueños</t>
  </si>
  <si>
    <t>Dividends payment. Pago de dividendos</t>
  </si>
  <si>
    <t>Repurchase of stock. Recompra de acciones</t>
  </si>
  <si>
    <t>NCB of transactions with owners. SNC de las transacciones con los dueños</t>
  </si>
  <si>
    <t xml:space="preserve">Module 5: Discretionary transactions. Módulo 5: Transacciones discrecionales </t>
  </si>
  <si>
    <t>Return from ST investments. Rendimiento de las inversiones temporales</t>
  </si>
  <si>
    <t>ST investments. Inversiones temporales</t>
  </si>
  <si>
    <t>NCB of discretionary transactions. SNC de transacciones discrecionales</t>
  </si>
  <si>
    <t>Year NCB. SNC del año</t>
  </si>
  <si>
    <t>Cumulated NCB. SNC acumulado</t>
  </si>
  <si>
    <t>Balance Sheet. Balance general</t>
  </si>
  <si>
    <t>Assets. Activos</t>
  </si>
  <si>
    <t>Cash. Caja y bancos</t>
  </si>
  <si>
    <t>Accounts Receivable AR. Cuentas por cobrar CxC</t>
  </si>
  <si>
    <t>Current assets. Activos corrientes</t>
  </si>
  <si>
    <t>Liabilities and equity. Pasivos y patrimonio</t>
  </si>
  <si>
    <t>Accounts Payable AP. Cuentas por pagar, CxP</t>
  </si>
  <si>
    <t>Short term debt. Deuda a corto plazo</t>
  </si>
  <si>
    <t>Current liabilities. Pasivos corrientes</t>
  </si>
  <si>
    <t>Long term debt. Deuda largo plazo</t>
  </si>
  <si>
    <t>Total Liabilities. Pasivos totales</t>
  </si>
  <si>
    <t>Equity investment. Inversión de capital</t>
  </si>
  <si>
    <t>Retained earnings. Utilidades retenidas</t>
  </si>
  <si>
    <t>Total Liabilities and equity. Total pasivos y patrimonio</t>
  </si>
  <si>
    <t>Payroll expenses. Gastos de nómina</t>
  </si>
  <si>
    <t>NCB for the year after previous transactions</t>
  </si>
  <si>
    <t>Risk free rate, Rf. Tasa libre de riesgo</t>
  </si>
  <si>
    <t>Cost of debt, Kd, from CAPM= Rf+risk premium in cost of debt. Costo de la deuda = Rf + prima de riesgo</t>
  </si>
  <si>
    <t>Depreciation schedule. Tabla de depreciación</t>
  </si>
  <si>
    <t>Beginning fixed assets. Saldo inicial AFN</t>
  </si>
  <si>
    <t>Annual depreciation. Depreciación anual</t>
  </si>
  <si>
    <t>Cumulated depreciation. Depreciación acumulada</t>
  </si>
  <si>
    <t>New fixed assets. Nuevos activos fijos</t>
  </si>
  <si>
    <t>Net fixed assets. Activos fijos netos</t>
  </si>
  <si>
    <t>Forecasted unit cost. Precio proyectado de compra</t>
  </si>
  <si>
    <t>Cost of goods sold (COGS) calculation. Cálculo del costo de ventas</t>
  </si>
  <si>
    <t>Administrative and selling expenses. Gastos administrativos de y de ventas</t>
  </si>
  <si>
    <t>Sales commisions. Comisiones de ventas</t>
  </si>
  <si>
    <t>Administrative and selling expenses. Gastos de administración y ventas</t>
  </si>
  <si>
    <t>Sales and purchases. Ventas y compras</t>
  </si>
  <si>
    <t>Total sales revenues. Ventas</t>
  </si>
  <si>
    <t>Inflow of sales revenues for current year. Ingresos por ventas del año en curso</t>
  </si>
  <si>
    <t>Credit sales (1 year). Ventas a crédito</t>
  </si>
  <si>
    <t>Total purchases. Compras totales</t>
  </si>
  <si>
    <t>Purchases paid the same year. Compras pagadas en el año en curso</t>
  </si>
  <si>
    <t>Purchases on credit (1 year). Compras a crédito</t>
  </si>
  <si>
    <t>Inflows from sales. Ingresos por ventas y egresos por compras</t>
  </si>
  <si>
    <t>Inflow of sales revenues for current year. Ingresos por ventas en el año en curso</t>
  </si>
  <si>
    <t>Inflows from Accounts Receivables. Ingresos de cartera</t>
  </si>
  <si>
    <t>Total inflows. Ingresos totales</t>
  </si>
  <si>
    <t>Purchases paid the current year. Compras pagadas en el año en curso</t>
  </si>
  <si>
    <t>LT Loan 1 schedule. Tabla de amortización LP</t>
  </si>
  <si>
    <t>Beginning balance. Saldo inicial</t>
  </si>
  <si>
    <t>Interest payment LT1. Pago de intereses</t>
  </si>
  <si>
    <t>Principal payments LT 1. Abono a capital</t>
  </si>
  <si>
    <t>Total payment LT1. Pago total</t>
  </si>
  <si>
    <t>Ending balance. Saldo final</t>
  </si>
  <si>
    <t>Interest rate. Tasa de interés</t>
  </si>
  <si>
    <t>ST Loan 2 schedule. Tabla de amortización CP</t>
  </si>
  <si>
    <t>Interest payment ST Pago de intereses CP</t>
  </si>
  <si>
    <t>Principal payments ST  Abono a capital CP</t>
  </si>
  <si>
    <t>Total payment ST Pago total CP</t>
  </si>
  <si>
    <t>Interest payment LT3. Pago de intereses</t>
  </si>
  <si>
    <t>Principal payments LT 3. Abono a capital</t>
  </si>
  <si>
    <t>Total payment LT3. Pago total</t>
  </si>
  <si>
    <t>Sales revenues. Ventas</t>
  </si>
  <si>
    <t>Gross Income. Utilidad bruta</t>
  </si>
  <si>
    <t>Administrative and selling expenses. Gastos de ventas y administrativos</t>
  </si>
  <si>
    <t>Depreciation. Depreciación</t>
  </si>
  <si>
    <t>Earnings Before Interest and Taxes (EBIT). Utilidad operativa</t>
  </si>
  <si>
    <t>Advance payments to suppliers as a % of next year purchases. Anticipo a proveedores como % de las compras del año siguiente</t>
  </si>
  <si>
    <t>Advance payments from customers as % of next year sales. Anticipos recibidos de clientes como % de las ventas del año siguiente</t>
  </si>
  <si>
    <t>Payment in advance. Anticipo de clientes</t>
  </si>
  <si>
    <t>Payment in advance to suppliers. Anticipo a proveedores</t>
  </si>
  <si>
    <t>Inflow for advance payments. Ingreso por anticipos</t>
  </si>
  <si>
    <t>Advance payment to suppliers</t>
  </si>
  <si>
    <t>Advance payments to suppliers. Anticipo a proveedores</t>
  </si>
  <si>
    <t>Advance payments from customers. Anticipo de ventas</t>
  </si>
  <si>
    <t>Current year Net Income. Utilidades del ejercicio</t>
  </si>
  <si>
    <t>Cumulated retained earnings. Utilidades acumuladas</t>
  </si>
  <si>
    <t>Cost of goods sold, COGS. Costo de ventas</t>
  </si>
  <si>
    <t>Dividends paid next year. Dividendos pagados al año siguiente</t>
  </si>
  <si>
    <t>Advertising expenses. Gastos de publicidad</t>
  </si>
  <si>
    <t>Payment of Accounts Payable. Pago de cuentas por pagar</t>
  </si>
  <si>
    <t>Liquidation of short term ST investment. Liquidaciòn o vencimiento de inversiones temporales</t>
  </si>
  <si>
    <t>Long term (LT) years Loan 1 at (N years). Plazo de Préstamo a largo plazo (N años)</t>
  </si>
  <si>
    <t>Long term (LT) years Loan 3 (M years). Plazo préstamo LP</t>
  </si>
  <si>
    <t>Short term loan 2 (1 year). Plazo préstamo a corto plazo</t>
  </si>
  <si>
    <t>Market research. Investigación de mercado. Datos y coeficientes para simular el estudio de mercado y la elasticidad</t>
  </si>
  <si>
    <t>Coeficiente de elasticidad b</t>
  </si>
  <si>
    <t>Coeficiente de elasticidad b0</t>
  </si>
  <si>
    <t>Fórmula</t>
  </si>
  <si>
    <t>Total net fixed assets. Total de activos fijos netos</t>
  </si>
  <si>
    <t>Risk premium for return on ST investment Prima de riesgo para la rentabilidad de la inversión de corto plazo</t>
  </si>
  <si>
    <t>Return of short term investment from CAPM= Rf+risk premium of ST return. Tasa de interés de inversión a corto plazo CAPM = Rf+ prima de riesgo del rentabilidad de inversiones de CP</t>
  </si>
  <si>
    <t>% of sales as Cash. % de ventas como caja y bancos</t>
  </si>
  <si>
    <t>Invested equity. Patrimonio  invertido</t>
  </si>
  <si>
    <t>% of financig with debt the rest is financed by equity. % de financiación con deuda y el resto con patrimonio</t>
  </si>
  <si>
    <t>check</t>
  </si>
  <si>
    <t>Investment to keep level of fixed assets constant. Inversión para mantener los activos fijos constantes</t>
  </si>
  <si>
    <t>Investment in fixed assets for growth. Inversión en activos fijos para crecer</t>
  </si>
  <si>
    <t>Investment in fixed assets. Inversión en activos fijos.</t>
  </si>
  <si>
    <t>Formula for year 1/Fórmula para año 1</t>
  </si>
  <si>
    <t>Formula for year 2/Fórmula para año 2</t>
  </si>
  <si>
    <t>Formula for year 3/Fórmula para año 3</t>
  </si>
  <si>
    <t>Formula for year 4/Fórmula para año 4</t>
  </si>
  <si>
    <t>Formula for year 5/Fórmula para año 5</t>
  </si>
  <si>
    <t>Formula for year 6/Fórmula para año 6</t>
  </si>
  <si>
    <t>Formula for year 7/Fórmula para año 7</t>
  </si>
  <si>
    <t>Formula for year 8/Fórmula para año 8</t>
  </si>
  <si>
    <t>Formula for year 9/Fórmula para año 9</t>
  </si>
  <si>
    <t>Formula for year 10/Fórmula para año 10</t>
  </si>
  <si>
    <t>Annual depreciation for investment in year 0. Depreciación anual de inversión en año 0</t>
  </si>
  <si>
    <t>Annual depreciation for investment in year 1. Depreciación anual de inversión en año 1</t>
  </si>
  <si>
    <t>Annual depreciation for investment in year 2. Depreciación anual de inversión en año 2</t>
  </si>
  <si>
    <t>Annual depreciation for investment in year 3. Depreciación anual de inversión en año 3</t>
  </si>
  <si>
    <t>Annual depreciation for investment in year 4. Depreciación anual de inversión en año 4</t>
  </si>
  <si>
    <t>Annual depreciation for investment in year 4. Depreciación anual de inversión en año 5</t>
  </si>
  <si>
    <t>Annual depreciation for investment in year 6. Depreciación anual de inversión en año 6</t>
  </si>
  <si>
    <t>Annual depreciation for investment in year 7. Depreciación anual de inversión en año 7</t>
  </si>
  <si>
    <t>Annual depreciation for investment in year 8. Depreciación anual de inversión en año 8</t>
  </si>
  <si>
    <t>Annual depreciation for investment in year 9. Depreciación anual de inversión en año 9</t>
  </si>
  <si>
    <r>
      <t>Q=b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Price</t>
    </r>
    <r>
      <rPr>
        <vertAlign val="superscript"/>
        <sz val="11"/>
        <rFont val="Times New Roman"/>
        <family val="1"/>
      </rPr>
      <t>b</t>
    </r>
  </si>
  <si>
    <t>Total payment Pago total o cuota</t>
  </si>
  <si>
    <t>Total payment. Pago o cutoa total</t>
  </si>
  <si>
    <t>Grand total of payments. Gran total de pagos o cuotas</t>
  </si>
  <si>
    <t>Total payment to sharefolders. Pago total a accionistas</t>
  </si>
  <si>
    <t>Total inflow from ST Investments. Ingreso total por inversiones temporales</t>
  </si>
  <si>
    <t>1</t>
  </si>
  <si>
    <t>2</t>
  </si>
  <si>
    <t/>
  </si>
  <si>
    <t>=E114</t>
  </si>
  <si>
    <t>=E97</t>
  </si>
  <si>
    <t>=E109</t>
  </si>
  <si>
    <t>=E115</t>
  </si>
  <si>
    <t>=F115</t>
  </si>
  <si>
    <t>=D121</t>
  </si>
  <si>
    <t>=E121</t>
  </si>
  <si>
    <t>=E211</t>
  </si>
  <si>
    <t>=E196</t>
  </si>
  <si>
    <t>=E98</t>
  </si>
  <si>
    <t>=E171</t>
  </si>
  <si>
    <t>=E120</t>
  </si>
  <si>
    <t>=E212</t>
  </si>
  <si>
    <t>=E163</t>
  </si>
  <si>
    <t>CIF</t>
  </si>
  <si>
    <t>CdeV = IIPTde Q-IFPTdeQ+C a PP de Q</t>
  </si>
  <si>
    <t>Dept PP</t>
  </si>
  <si>
    <t xml:space="preserve"> </t>
  </si>
  <si>
    <t>Asignación de CIF con base en Q de PT</t>
  </si>
  <si>
    <t xml:space="preserve">  ==&gt; BG</t>
  </si>
  <si>
    <t xml:space="preserve"> ==&gt; a EdeR</t>
  </si>
  <si>
    <t>*</t>
  </si>
  <si>
    <t>Inventory of Finished product FP as % of volume sold. Política de inventario de producto termonado PT % de ventas del año.</t>
  </si>
  <si>
    <t>Direct Labor costs Mano de obra directa MOD</t>
  </si>
  <si>
    <t>??? Explicar q al restar IFPP con MOD y sumar MOD de Vts no queda el que le toca a vts</t>
  </si>
  <si>
    <t>Costo de ventas= CdeV = IIPTde Q-IFPTdeQ+C a PP de Q+ CIF asig a Vts + MOD asig a Vts PP</t>
  </si>
  <si>
    <t>Inventory of in Process product PP as % of quantity that goes to FP. Política de inventario de producto en Proceso PP % de lo que "Pasa" a PT</t>
  </si>
  <si>
    <t xml:space="preserve">Inventory of in Raw Material RM as % of quantity that goes to PP. Política de inventario de materia prima MP % de lo que "Pasa" a PP. </t>
  </si>
  <si>
    <t>Direct labor cost DLC. Mano de obre directa MOD</t>
  </si>
  <si>
    <t>Raw material Invent Materia prima</t>
  </si>
  <si>
    <t>Inventory Finished Product. Inventario Producto Terminado</t>
  </si>
  <si>
    <t>Work In process Product invent Producto en proceso</t>
  </si>
  <si>
    <t>Indirect manufacturing expenses. Costo indirecto de fabricación. CIF</t>
  </si>
  <si>
    <t>Real Increase in Indirect Manufacturing Cost. AIF</t>
  </si>
  <si>
    <t>Nominal increase in Indirect manufacturing expense. Aumento nominal CIF</t>
  </si>
  <si>
    <t>Allocation of Direct Labor Costs on Q PP.  Asignación de MOD con base en Q de PP</t>
  </si>
  <si>
    <t>Raw Material, RM. Materia Prima MP</t>
  </si>
  <si>
    <t>Beg Invent RM. Inv inic MP</t>
  </si>
  <si>
    <t>Ending Invent RM. Inv Fin MP</t>
  </si>
  <si>
    <t>RM to In Process Product. PP. Vts MP a dept PP</t>
  </si>
  <si>
    <t>Purchase of RM to suppliers. Compra MP a proveedores</t>
  </si>
  <si>
    <t>To Finished Product FP from PP. Vts PP a PT</t>
  </si>
  <si>
    <t>Final Inventt PP. Inv Fin PP</t>
  </si>
  <si>
    <t>Beginning Invent PP. Inv inic PP</t>
  </si>
  <si>
    <t>From FP to customers. COGS. Vts PT a clientes Costo de Ventas</t>
  </si>
  <si>
    <t>Ending Invent FP. Inv Fin PT</t>
  </si>
  <si>
    <t>Beginning Invent FP. Inv inic PT</t>
  </si>
  <si>
    <t>Inventories with allocated Labor costs LC, and Indicrect Manufacturing Costs IMC. Inventarios en $ con MOD y CIF</t>
  </si>
  <si>
    <t>Allocattion of Indirect Manufactoring Costs. CIF asignado</t>
  </si>
  <si>
    <t>To Finished Product Inventory  A Inv PT</t>
  </si>
  <si>
    <t>To sales of Finished Product. a Vts PT</t>
  </si>
  <si>
    <t>Total Indirect Manufacturing Cost. Total CIF</t>
  </si>
  <si>
    <t>Direct labor cost DLC. Mano de obra directa MOD</t>
  </si>
  <si>
    <t>Beginning inventory FG. Inv inic PT</t>
  </si>
  <si>
    <t>Finished Goods, FG. Dpto Producto Terminado</t>
  </si>
  <si>
    <t>Ending Inventory FG. Inv Fin PT</t>
  </si>
  <si>
    <t>Sales to customers. Vts PT a clientes</t>
  </si>
  <si>
    <t>Inventory in Dollars.Inventario en $</t>
  </si>
  <si>
    <t>Beginning inventory FG Inv inic PT</t>
  </si>
  <si>
    <t>Ending inventory FG. Inv Fin PT</t>
  </si>
  <si>
    <t>Sales to custorers. COGS. Vts PT a clientes Costo de ventas</t>
  </si>
  <si>
    <t>Inventory in units, Q. Inventario en unidades Q</t>
  </si>
  <si>
    <t>In Process Goods. Dept PP</t>
  </si>
  <si>
    <t>Beginning Inventory In Process Goods. Inv inic PP</t>
  </si>
  <si>
    <t>From PP to FG. Vts PP a PT</t>
  </si>
  <si>
    <t>Beginning inventory PP. Inv inic PP</t>
  </si>
  <si>
    <t>Ending inventory PP. Inv Fin PP</t>
  </si>
  <si>
    <t>Beginning inventory RM. Inv inic MP</t>
  </si>
  <si>
    <t>Ending Inventory RM. Inv Fin MP</t>
  </si>
  <si>
    <t>RM to PP. Vts MP a dept PP</t>
  </si>
  <si>
    <t>Purchase of RM to Suppliers. Compra MP a proveedores</t>
  </si>
  <si>
    <t>PP Inventory in $ Inventario de PP en $</t>
  </si>
  <si>
    <t>RM Dept MP</t>
  </si>
  <si>
    <t>RM inventory in $. Inventario en $</t>
  </si>
  <si>
    <t>Ending inventory RM Inv Fin MP</t>
  </si>
  <si>
    <t>RM ro PP, Vts MP a dept PP</t>
  </si>
  <si>
    <t>Purchase of RM ro Suppliers. Compra MP a proveedores</t>
  </si>
  <si>
    <t>Inventory in units. Inventario en unidades Q</t>
  </si>
  <si>
    <t>Units sold. Venta en unidades Q</t>
  </si>
  <si>
    <t>% in inventory. % en inventario</t>
  </si>
  <si>
    <t>% sold. % en vts</t>
  </si>
  <si>
    <t>Allocated LC MOD asignada</t>
  </si>
  <si>
    <t>aTo invent PP  Inv PP</t>
  </si>
  <si>
    <t>To units sold. a Vts PP</t>
  </si>
  <si>
    <t>Total LC Total MOD</t>
  </si>
  <si>
    <t>Units in inventory Unidades En inventario Q</t>
  </si>
  <si>
    <t>Unist sold. Venta Q</t>
  </si>
  <si>
    <t>% units sold % en vts</t>
  </si>
  <si>
    <t>Finished products FP Producto terminado PT</t>
  </si>
  <si>
    <t>=(1+E$20)*(1+E21)-1</t>
  </si>
  <si>
    <t>=(1+F$20)*(1+F21)-1</t>
  </si>
  <si>
    <t>=(1+E$20)*(1+E22)-1</t>
  </si>
  <si>
    <t>=(1+F$20)*(1+F22)-1</t>
  </si>
  <si>
    <t>=(1+E$20)*(1+E24)-1</t>
  </si>
  <si>
    <t>=(1+F$20)*(1+F24)-1</t>
  </si>
  <si>
    <t>=(1+E$20)*(1+E25)-1</t>
  </si>
  <si>
    <t>=(1+F$20)*(1+F25)-1</t>
  </si>
  <si>
    <t>=(1+E20)*(1+E23)-1</t>
  </si>
  <si>
    <t>=(1+F20)*(1+F23)-1</t>
  </si>
  <si>
    <t>=$E$42*E195</t>
  </si>
  <si>
    <t>=$E$42*F195</t>
  </si>
  <si>
    <t>=(1+E26)</t>
  </si>
  <si>
    <t>=(1+F26)</t>
  </si>
  <si>
    <t>=D50*E63</t>
  </si>
  <si>
    <t>=E66*F63</t>
  </si>
  <si>
    <t>=D47*(1+E53)</t>
  </si>
  <si>
    <t>=E68*(1+F53)</t>
  </si>
  <si>
    <t>=E68*E66</t>
  </si>
  <si>
    <t>=F68*F66</t>
  </si>
  <si>
    <t>=((1+E20)*(1+$E$28)-1)</t>
  </si>
  <si>
    <t>=((1+F20)*(1+$E$28)-1)</t>
  </si>
  <si>
    <t>=E73+$E$30</t>
  </si>
  <si>
    <t>=F73+$E$30</t>
  </si>
  <si>
    <t>=E73+$E$29</t>
  </si>
  <si>
    <t>=F73+$E$29</t>
  </si>
  <si>
    <t>=D95</t>
  </si>
  <si>
    <t>=E95</t>
  </si>
  <si>
    <t>=E94/D7</t>
  </si>
  <si>
    <t>=SUM(E80:E89)</t>
  </si>
  <si>
    <t>=SUM(F80:F89)</t>
  </si>
  <si>
    <t>=E90+D91</t>
  </si>
  <si>
    <t>=F90+E91</t>
  </si>
  <si>
    <t>=E90</t>
  </si>
  <si>
    <t>=F90</t>
  </si>
  <si>
    <t>=D95*F26</t>
  </si>
  <si>
    <t>=E95*G26</t>
  </si>
  <si>
    <t>=E93+E92</t>
  </si>
  <si>
    <t>=F93+F92</t>
  </si>
  <si>
    <t>=E79+E94-E90</t>
  </si>
  <si>
    <t>=F79+F94-F90</t>
  </si>
  <si>
    <t>=E102-E101+E103</t>
  </si>
  <si>
    <t>=F102-F101+F103</t>
  </si>
  <si>
    <t>=E115-E114+E116</t>
  </si>
  <si>
    <t>=F115-F114+F116</t>
  </si>
  <si>
    <t>=E121-E120+E122</t>
  </si>
  <si>
    <t>=F121-F120+F122</t>
  </si>
  <si>
    <t>=E127-E126+E128</t>
  </si>
  <si>
    <t>=F127-F126+F128</t>
  </si>
  <si>
    <t>=E133-E132+E134</t>
  </si>
  <si>
    <t>=F133-F132+F134</t>
  </si>
  <si>
    <t>=E149/(E149+E150)</t>
  </si>
  <si>
    <t>=F149/(F149+F150)</t>
  </si>
  <si>
    <t>=E150/(E149+E150)</t>
  </si>
  <si>
    <t>=F150/(F149+F150)</t>
  </si>
  <si>
    <t>=E106-E107+E156+E165</t>
  </si>
  <si>
    <t>=F106-F107+F156+F165</t>
  </si>
  <si>
    <t>=D182*(1+E55)</t>
  </si>
  <si>
    <t>=E182*(1+F55)</t>
  </si>
  <si>
    <t>=E70*$E$45</t>
  </si>
  <si>
    <t>=F70*$E$45</t>
  </si>
  <si>
    <t>=D189*(1+E$57)</t>
  </si>
  <si>
    <t>=E189*(1+F$57)</t>
  </si>
  <si>
    <t>=D190*(1+E$58)</t>
  </si>
  <si>
    <t>=E190*(1+F$58)</t>
  </si>
  <si>
    <t>=E70*$E$32</t>
  </si>
  <si>
    <t>=F70*$E$32</t>
  </si>
  <si>
    <t>=SUM(E188:E191)</t>
  </si>
  <si>
    <t>=SUM(F188:F191)</t>
  </si>
  <si>
    <t>=E70</t>
  </si>
  <si>
    <t>=F70</t>
  </si>
  <si>
    <t>=E195*(1-$E$37-$E$38)</t>
  </si>
  <si>
    <t>=F195*(1-$E$37-$E$38)</t>
  </si>
  <si>
    <t>=E195*$E$37</t>
  </si>
  <si>
    <t>=F195*$E$37</t>
  </si>
  <si>
    <t>=E195*$E$38</t>
  </si>
  <si>
    <t>=F195*$E$38</t>
  </si>
  <si>
    <t>=E199*(1-$E$39-$E$40)</t>
  </si>
  <si>
    <t>=F199*(1-$E$39-$E$40)</t>
  </si>
  <si>
    <t>=E199*$E$39</t>
  </si>
  <si>
    <t>=F199*$E$39</t>
  </si>
  <si>
    <t>=E199*$E$40</t>
  </si>
  <si>
    <t>=F199*$E$40</t>
  </si>
  <si>
    <t>=F196</t>
  </si>
  <si>
    <t>=D197</t>
  </si>
  <si>
    <t>=E197</t>
  </si>
  <si>
    <t>=F198</t>
  </si>
  <si>
    <t>=G198</t>
  </si>
  <si>
    <t>=E206+E205+E207</t>
  </si>
  <si>
    <t>=F206+F205+F207</t>
  </si>
  <si>
    <t>=E200</t>
  </si>
  <si>
    <t>=F200</t>
  </si>
  <si>
    <t>=D201</t>
  </si>
  <si>
    <t>=E201</t>
  </si>
  <si>
    <t>=F202</t>
  </si>
  <si>
    <t>=G202</t>
  </si>
  <si>
    <t>=E210+E209+E211</t>
  </si>
  <si>
    <t>=F210+F209+F211</t>
  </si>
  <si>
    <t>=E208</t>
  </si>
  <si>
    <t>=F208</t>
  </si>
  <si>
    <t>=SUM(E217:E217)</t>
  </si>
  <si>
    <t>=SUM(F217:F217)</t>
  </si>
  <si>
    <t>=F212</t>
  </si>
  <si>
    <t>=E192</t>
  </si>
  <si>
    <t>=F192</t>
  </si>
  <si>
    <t>=E300</t>
  </si>
  <si>
    <t>=F300</t>
  </si>
  <si>
    <t>=SUM(E220:E224)</t>
  </si>
  <si>
    <t>=SUM(F220:F224)</t>
  </si>
  <si>
    <t>=E218-E225</t>
  </si>
  <si>
    <t>=F218-F225</t>
  </si>
  <si>
    <t>=E94</t>
  </si>
  <si>
    <t>=F94</t>
  </si>
  <si>
    <t>=-E229-E228</t>
  </si>
  <si>
    <t>=-F229-F228</t>
  </si>
  <si>
    <t>=E226+E230</t>
  </si>
  <si>
    <t>=F226+F230</t>
  </si>
  <si>
    <t>=IF((D263+E226-E243-E61)&gt;0,0,-(D263+E226-E243-E61))</t>
  </si>
  <si>
    <t>=IF((E263+F226-F243-F61)&gt;0,0,-(E263+F226-F243-F61))</t>
  </si>
  <si>
    <t>=IF((D263+E231+E235-E247-E253+E259-E$61)&gt;0,0,-(D263+E231+E235-E247-E253+E259-E$61))*$E$43</t>
  </si>
  <si>
    <t>=IF((E263+F231+F235-F247-F253+F259-F$61)&gt;0,0,-(E263+F231+F235-F247-F253+F259-F$61))*$E$43</t>
  </si>
  <si>
    <t>=E270</t>
  </si>
  <si>
    <t>=F270</t>
  </si>
  <si>
    <t>=E269</t>
  </si>
  <si>
    <t>=F269</t>
  </si>
  <si>
    <t>=E239+E238</t>
  </si>
  <si>
    <t>=F239+F238</t>
  </si>
  <si>
    <t>=D235</t>
  </si>
  <si>
    <t>=E235</t>
  </si>
  <si>
    <t>=E277</t>
  </si>
  <si>
    <t>=F277</t>
  </si>
  <si>
    <t>=E242+E241</t>
  </si>
  <si>
    <t>=F242+F241</t>
  </si>
  <si>
    <t>=E285</t>
  </si>
  <si>
    <t>=F285</t>
  </si>
  <si>
    <t>=E284</t>
  </si>
  <si>
    <t>=F284</t>
  </si>
  <si>
    <t>=E245+E244</t>
  </si>
  <si>
    <t>=F245+F244</t>
  </si>
  <si>
    <t>=E240+E243+E246</t>
  </si>
  <si>
    <t>=F240+F243+F246</t>
  </si>
  <si>
    <t>=E234+E235+E236-E240-E243-E246</t>
  </si>
  <si>
    <t>=F234+F235+F236-F240-F243-F246</t>
  </si>
  <si>
    <t>=D302</t>
  </si>
  <si>
    <t>=E302</t>
  </si>
  <si>
    <t>=E304</t>
  </si>
  <si>
    <t>=F304</t>
  </si>
  <si>
    <t>=E251+E252</t>
  </si>
  <si>
    <t>=F251+F252</t>
  </si>
  <si>
    <t>=E250-E251-E252</t>
  </si>
  <si>
    <t>=F250-F251-F252</t>
  </si>
  <si>
    <t>=E254+E248+E231</t>
  </si>
  <si>
    <t>=F254+F248+F231</t>
  </si>
  <si>
    <t>=D260</t>
  </si>
  <si>
    <t>=E260</t>
  </si>
  <si>
    <t>=E74*E257</t>
  </si>
  <si>
    <t>=F74*F257</t>
  </si>
  <si>
    <t>=E258+E257</t>
  </si>
  <si>
    <t>=F258+F257</t>
  </si>
  <si>
    <t>=IF(D263+E255+E257+E258-E61&gt;0,D263+E255+E257+E258-E61,0)</t>
  </si>
  <si>
    <t>=IF(E263+F255+F257+F258-F61&gt;0,E263+F255+F257+F258-F61,0)</t>
  </si>
  <si>
    <t>=E257+E258-E260</t>
  </si>
  <si>
    <t>=F257+F258-F260</t>
  </si>
  <si>
    <t>=E261+E254+E248+E230+E226</t>
  </si>
  <si>
    <t>=F261+F254+F248+F230+F226</t>
  </si>
  <si>
    <t>=D263+E262</t>
  </si>
  <si>
    <t>=E263+F262</t>
  </si>
  <si>
    <t>=D272</t>
  </si>
  <si>
    <t>=E272</t>
  </si>
  <si>
    <t>=E273*E268</t>
  </si>
  <si>
    <t>=F273*F268</t>
  </si>
  <si>
    <t>=($D$272)/$D$16</t>
  </si>
  <si>
    <t>=E269+E270</t>
  </si>
  <si>
    <t>=F269+F270</t>
  </si>
  <si>
    <t>=E268-E270</t>
  </si>
  <si>
    <t>=F268-F270</t>
  </si>
  <si>
    <t>=E75</t>
  </si>
  <si>
    <t>=F75</t>
  </si>
  <si>
    <t>=D280*E281</t>
  </si>
  <si>
    <t>=E280*F281</t>
  </si>
  <si>
    <t>=D280/$D$18</t>
  </si>
  <si>
    <t>=E280/$D$18</t>
  </si>
  <si>
    <t>=SUM(E277:E278)</t>
  </si>
  <si>
    <t>=SUM(F277:F278)</t>
  </si>
  <si>
    <t>=D280-E278+E235</t>
  </si>
  <si>
    <t>=E280-F278+F235</t>
  </si>
  <si>
    <t>=E273</t>
  </si>
  <si>
    <t>=F273</t>
  </si>
  <si>
    <t>=D287</t>
  </si>
  <si>
    <t>=E287</t>
  </si>
  <si>
    <t>=E288*D287</t>
  </si>
  <si>
    <t>=F288*E287</t>
  </si>
  <si>
    <t>=D285+D236/$D$17</t>
  </si>
  <si>
    <t>=E285+E236/$D$17</t>
  </si>
  <si>
    <t>=E284+E285</t>
  </si>
  <si>
    <t>=F284+F285</t>
  </si>
  <si>
    <t>=E283-E285+E236</t>
  </si>
  <si>
    <t>=F283-F285+F236</t>
  </si>
  <si>
    <t>=E291-E292</t>
  </si>
  <si>
    <t>=F291-F292</t>
  </si>
  <si>
    <t>=E293-E294-E295</t>
  </si>
  <si>
    <t>=F293-F294-F295</t>
  </si>
  <si>
    <t>=E269+E284+E277</t>
  </si>
  <si>
    <t>=F269+F284+F277</t>
  </si>
  <si>
    <t>=E74*D260</t>
  </si>
  <si>
    <t>=F74*E260</t>
  </si>
  <si>
    <t>=E296+E298-E297</t>
  </si>
  <si>
    <t>=F296+F298-F297</t>
  </si>
  <si>
    <t>=IF(E299&lt;=0,0,E299*$D$9)</t>
  </si>
  <si>
    <t>=IF(F299&lt;=0,0,F299*$D$9)</t>
  </si>
  <si>
    <t>=E299-E300</t>
  </si>
  <si>
    <t>=F299-F300</t>
  </si>
  <si>
    <t>=IF(E301&lt;0,0,E301*$E$41)</t>
  </si>
  <si>
    <t>=IF(F301&lt;0,0,F301*$E$41)</t>
  </si>
  <si>
    <t>=D303+D301-D302</t>
  </si>
  <si>
    <t>=E303+E301-E302</t>
  </si>
  <si>
    <t>=E295*E51</t>
  </si>
  <si>
    <t>=F295*F51</t>
  </si>
  <si>
    <t>=E263</t>
  </si>
  <si>
    <t>=F263</t>
  </si>
  <si>
    <t>=F197</t>
  </si>
  <si>
    <t>=F211</t>
  </si>
  <si>
    <t>=F260</t>
  </si>
  <si>
    <t>=SUM(E308:E314)</t>
  </si>
  <si>
    <t>=SUM(F308:F314)</t>
  </si>
  <si>
    <t>=F95</t>
  </si>
  <si>
    <t>=E316+E315</t>
  </si>
  <si>
    <t>=F316+F315</t>
  </si>
  <si>
    <t>=F201</t>
  </si>
  <si>
    <t>=E207</t>
  </si>
  <si>
    <t>=F207</t>
  </si>
  <si>
    <t>=E280</t>
  </si>
  <si>
    <t>=F280</t>
  </si>
  <si>
    <t>=SUM(E319:E321)</t>
  </si>
  <si>
    <t>=SUM(F319:F321)</t>
  </si>
  <si>
    <t>=E272+E287</t>
  </si>
  <si>
    <t>=F272+F287</t>
  </si>
  <si>
    <t>=E323+E322</t>
  </si>
  <si>
    <t>=F323+F322</t>
  </si>
  <si>
    <t>=D325+E250</t>
  </si>
  <si>
    <t>=E325+F250</t>
  </si>
  <si>
    <t>=E303</t>
  </si>
  <si>
    <t>=F303</t>
  </si>
  <si>
    <t>=E301</t>
  </si>
  <si>
    <t>=F301</t>
  </si>
  <si>
    <t>=-E252</t>
  </si>
  <si>
    <t>=E328-F252</t>
  </si>
  <si>
    <t>=SUM(E319:E328)-E324-E322</t>
  </si>
  <si>
    <t>=SUM(F319:F328)-F324-F322</t>
  </si>
  <si>
    <t>=E329-E317</t>
  </si>
  <si>
    <t>=F329-F317</t>
  </si>
  <si>
    <t>=D95/D7</t>
  </si>
  <si>
    <t>=E80</t>
  </si>
  <si>
    <t>=F81</t>
  </si>
  <si>
    <t>=F94/D7</t>
  </si>
  <si>
    <t>=G82</t>
  </si>
  <si>
    <t>=G94/D7</t>
  </si>
  <si>
    <t>=H83</t>
  </si>
  <si>
    <t>=I84</t>
  </si>
  <si>
    <t>=J85</t>
  </si>
  <si>
    <t>=K86</t>
  </si>
  <si>
    <t>=L87</t>
  </si>
  <si>
    <t>=M88</t>
  </si>
  <si>
    <t>=M94/D7</t>
  </si>
  <si>
    <t>=H94/D7</t>
  </si>
  <si>
    <t>=I94/D7</t>
  </si>
  <si>
    <t>=K94/D7</t>
  </si>
  <si>
    <t>=L94/D7</t>
  </si>
  <si>
    <t>=D14*(1+E58)</t>
  </si>
  <si>
    <t>=E97*(1+F58)</t>
  </si>
  <si>
    <t>=D15*(1+E60)</t>
  </si>
  <si>
    <t>=E98*(1+F60)</t>
  </si>
  <si>
    <t>=D102</t>
  </si>
  <si>
    <t>=E102</t>
  </si>
  <si>
    <t>=E35*E66</t>
  </si>
  <si>
    <t>=F35*F66</t>
  </si>
  <si>
    <t>=E66</t>
  </si>
  <si>
    <t>=F66</t>
  </si>
  <si>
    <t>=E107</t>
  </si>
  <si>
    <t>=E102*E182</t>
  </si>
  <si>
    <t>=F102*F182</t>
  </si>
  <si>
    <t>=E106-E107+E109</t>
  </si>
  <si>
    <t>=F106-F107+F109</t>
  </si>
  <si>
    <t>=E104*E182</t>
  </si>
  <si>
    <t>=F104*F182</t>
  </si>
  <si>
    <t>=D115</t>
  </si>
  <si>
    <t>=E34*E104</t>
  </si>
  <si>
    <t>=F34*F104</t>
  </si>
  <si>
    <t>=E104</t>
  </si>
  <si>
    <t>=F104</t>
  </si>
  <si>
    <t>=E115*E182</t>
  </si>
  <si>
    <t>=F115*F182</t>
  </si>
  <si>
    <t>=F109</t>
  </si>
  <si>
    <t>=D127</t>
  </si>
  <si>
    <t>=E127</t>
  </si>
  <si>
    <t>=E33*E117</t>
  </si>
  <si>
    <t>=F33*F117</t>
  </si>
  <si>
    <t>=E117</t>
  </si>
  <si>
    <t>=F117</t>
  </si>
  <si>
    <t>=D133</t>
  </si>
  <si>
    <t>=E133</t>
  </si>
  <si>
    <t>=E127*E182</t>
  </si>
  <si>
    <t>=F127*F182</t>
  </si>
  <si>
    <t>=E123</t>
  </si>
  <si>
    <t>=F123</t>
  </si>
  <si>
    <t>=E116</t>
  </si>
  <si>
    <t>=F116</t>
  </si>
  <si>
    <t>=E138/(E138+E139)</t>
  </si>
  <si>
    <t>=F138/(F138+F139)</t>
  </si>
  <si>
    <t>=E97*E140</t>
  </si>
  <si>
    <t>=F97*F140</t>
  </si>
  <si>
    <t>=E97-E144</t>
  </si>
  <si>
    <t>=F97-F144</t>
  </si>
  <si>
    <t>=F102</t>
  </si>
  <si>
    <t>=E103</t>
  </si>
  <si>
    <t>=F103</t>
  </si>
  <si>
    <t>=E151*E98</t>
  </si>
  <si>
    <t>=F151*F98</t>
  </si>
  <si>
    <t>=E152*E98</t>
  </si>
  <si>
    <t>=F152*F98</t>
  </si>
  <si>
    <t>=E156+E155</t>
  </si>
  <si>
    <t>=F156+F155</t>
  </si>
  <si>
    <t>=E106</t>
  </si>
  <si>
    <t>=E107+E155</t>
  </si>
  <si>
    <t>=F107+F155</t>
  </si>
  <si>
    <t>=E162-E163+E165+E98</t>
  </si>
  <si>
    <t>=F162-F163+F165+F98</t>
  </si>
  <si>
    <t>=F171</t>
  </si>
  <si>
    <t>=E170</t>
  </si>
  <si>
    <t>=E121+E144</t>
  </si>
  <si>
    <t>=F121+F144</t>
  </si>
  <si>
    <t>=E169-E170+E172+E97</t>
  </si>
  <si>
    <t>=F169-F170+F172+F97</t>
  </si>
  <si>
    <t>=D178</t>
  </si>
  <si>
    <t>=F132</t>
  </si>
  <si>
    <t>=F133</t>
  </si>
  <si>
    <t>=E172</t>
  </si>
  <si>
    <t>=F172</t>
  </si>
  <si>
    <t>=E135</t>
  </si>
  <si>
    <t>=F135</t>
  </si>
  <si>
    <t>=E178</t>
  </si>
  <si>
    <t>=F178</t>
  </si>
  <si>
    <t>=F97</t>
  </si>
  <si>
    <t>=F98</t>
  </si>
  <si>
    <t>=E164</t>
  </si>
  <si>
    <t>=F164</t>
  </si>
  <si>
    <t>=F163</t>
  </si>
  <si>
    <t>max</t>
  </si>
  <si>
    <t>min</t>
  </si>
  <si>
    <t>max-min</t>
  </si>
  <si>
    <t>(max-min)/12</t>
  </si>
  <si>
    <t>=IF((D263+E231+E235-E247-E253+E259-E$61)&gt;0,0,-(D263+E231+E235-E247-E253+E259-E$61))*(1-$E$43)</t>
  </si>
  <si>
    <t>=IF((E263+F231+F235-F247-F253+F259-F$61)&gt;0,0,-(E263+F231+F235-F247-F253+F259-F$61))*(1-$E$43)</t>
  </si>
  <si>
    <t>From In Process Goods. Compra PP a dept PP</t>
  </si>
  <si>
    <t>From In Process Goods. Compra PT a dept PP</t>
  </si>
  <si>
    <t>From RM to PP.Dept de PP Compra MP a Dpt MP</t>
  </si>
  <si>
    <t>From RM to PP Depto de PP Compra MP a Dpt MP</t>
  </si>
  <si>
    <t>From PP to FP. Depto de PT Compra PP a dept PP</t>
  </si>
  <si>
    <t>From RM to PP. Depto de PP Compra MP a Dpt MP</t>
  </si>
</sst>
</file>

<file path=xl/styles.xml><?xml version="1.0" encoding="utf-8"?>
<styleSheet xmlns="http://schemas.openxmlformats.org/spreadsheetml/2006/main">
  <numFmts count="20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#,##0.0"/>
    <numFmt numFmtId="167" formatCode="#,##0.000000"/>
    <numFmt numFmtId="168" formatCode="#,##0.00000"/>
    <numFmt numFmtId="169" formatCode="0.00000%"/>
    <numFmt numFmtId="170" formatCode="0.0%"/>
    <numFmt numFmtId="171" formatCode="0.0000%"/>
    <numFmt numFmtId="172" formatCode="0.0"/>
    <numFmt numFmtId="173" formatCode="0.000000%"/>
    <numFmt numFmtId="174" formatCode="#,##0.000"/>
    <numFmt numFmtId="175" formatCode="0.00000000"/>
    <numFmt numFmtId="176" formatCode="0.000"/>
    <numFmt numFmtId="177" formatCode="0.00000"/>
    <numFmt numFmtId="178" formatCode="General_)"/>
    <numFmt numFmtId="179" formatCode="_ * #,##0.0_ ;_ * \-#,##0.0_ ;_ * &quot;-&quot;??_ ;_ @_ "/>
    <numFmt numFmtId="180" formatCode="#,##0.0_);\(#,##0.0\)"/>
    <numFmt numFmtId="181" formatCode="&quot;$&quot;\ #,##0.00"/>
    <numFmt numFmtId="182" formatCode="&quot;$&quot;\ #,##0.0"/>
  </numFmts>
  <fonts count="17">
    <font>
      <sz val="8"/>
      <name val="Arial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sz val="9"/>
      <color indexed="81"/>
      <name val="Tahoma"/>
      <family val="2"/>
    </font>
    <font>
      <b/>
      <sz val="11"/>
      <color theme="1"/>
      <name val="Times New Roman"/>
      <family val="1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178" fontId="3" fillId="0" borderId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83">
    <xf numFmtId="0" fontId="0" fillId="0" borderId="0" xfId="0"/>
    <xf numFmtId="0" fontId="5" fillId="0" borderId="0" xfId="3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3" applyFont="1" applyAlignment="1">
      <alignment wrapText="1"/>
    </xf>
    <xf numFmtId="0" fontId="5" fillId="0" borderId="0" xfId="3" applyFont="1" applyAlignment="1">
      <alignment horizontal="center"/>
    </xf>
    <xf numFmtId="0" fontId="5" fillId="0" borderId="0" xfId="0" applyFont="1" applyAlignment="1">
      <alignment wrapText="1"/>
    </xf>
    <xf numFmtId="166" fontId="6" fillId="0" borderId="0" xfId="0" applyNumberFormat="1" applyFont="1"/>
    <xf numFmtId="0" fontId="5" fillId="0" borderId="0" xfId="3" quotePrefix="1" applyFont="1" applyAlignment="1">
      <alignment horizontal="left" wrapText="1"/>
    </xf>
    <xf numFmtId="0" fontId="5" fillId="2" borderId="0" xfId="3" quotePrefix="1" applyFont="1" applyFill="1" applyAlignment="1">
      <alignment horizontal="left" wrapText="1"/>
    </xf>
    <xf numFmtId="0" fontId="5" fillId="0" borderId="0" xfId="3" applyFont="1" applyAlignment="1"/>
    <xf numFmtId="166" fontId="5" fillId="0" borderId="0" xfId="3" applyNumberFormat="1" applyFont="1"/>
    <xf numFmtId="166" fontId="5" fillId="3" borderId="0" xfId="3" applyNumberFormat="1" applyFont="1" applyFill="1"/>
    <xf numFmtId="167" fontId="5" fillId="0" borderId="0" xfId="3" applyNumberFormat="1" applyFont="1"/>
    <xf numFmtId="168" fontId="5" fillId="0" borderId="0" xfId="3" applyNumberFormat="1" applyFont="1"/>
    <xf numFmtId="2" fontId="5" fillId="0" borderId="0" xfId="0" applyNumberFormat="1" applyFont="1" applyAlignment="1">
      <alignment horizontal="center" wrapText="1"/>
    </xf>
    <xf numFmtId="10" fontId="5" fillId="0" borderId="0" xfId="0" applyNumberFormat="1" applyFont="1" applyAlignment="1">
      <alignment horizontal="center" wrapText="1"/>
    </xf>
    <xf numFmtId="169" fontId="5" fillId="0" borderId="0" xfId="5" applyNumberFormat="1" applyFont="1"/>
    <xf numFmtId="170" fontId="5" fillId="3" borderId="0" xfId="5" applyNumberFormat="1" applyFont="1" applyFill="1"/>
    <xf numFmtId="4" fontId="5" fillId="0" borderId="0" xfId="3" applyNumberFormat="1" applyFont="1"/>
    <xf numFmtId="10" fontId="5" fillId="0" borderId="0" xfId="5" applyNumberFormat="1" applyFont="1"/>
    <xf numFmtId="171" fontId="5" fillId="0" borderId="0" xfId="5" applyNumberFormat="1" applyFont="1"/>
    <xf numFmtId="9" fontId="5" fillId="0" borderId="0" xfId="3" applyNumberFormat="1" applyFont="1"/>
    <xf numFmtId="166" fontId="5" fillId="0" borderId="0" xfId="3" applyNumberFormat="1" applyFont="1" applyAlignment="1">
      <alignment wrapText="1"/>
    </xf>
    <xf numFmtId="4" fontId="5" fillId="0" borderId="0" xfId="1" applyNumberFormat="1" applyFont="1"/>
    <xf numFmtId="10" fontId="5" fillId="0" borderId="0" xfId="5" applyNumberFormat="1" applyFont="1" applyAlignment="1">
      <alignment wrapText="1"/>
    </xf>
    <xf numFmtId="10" fontId="5" fillId="0" borderId="0" xfId="3" applyNumberFormat="1" applyFont="1" applyAlignment="1">
      <alignment wrapText="1"/>
    </xf>
    <xf numFmtId="10" fontId="5" fillId="0" borderId="0" xfId="3" applyNumberFormat="1" applyFont="1"/>
    <xf numFmtId="0" fontId="5" fillId="0" borderId="0" xfId="0" quotePrefix="1" applyFont="1" applyAlignment="1">
      <alignment horizontal="left" wrapText="1"/>
    </xf>
    <xf numFmtId="171" fontId="5" fillId="0" borderId="0" xfId="3" applyNumberFormat="1" applyFont="1"/>
    <xf numFmtId="165" fontId="5" fillId="0" borderId="0" xfId="1" applyFont="1"/>
    <xf numFmtId="170" fontId="5" fillId="0" borderId="0" xfId="5" applyNumberFormat="1" applyFont="1" applyFill="1"/>
    <xf numFmtId="173" fontId="5" fillId="0" borderId="0" xfId="5" applyNumberFormat="1" applyFont="1" applyAlignment="1">
      <alignment wrapText="1"/>
    </xf>
    <xf numFmtId="0" fontId="5" fillId="0" borderId="0" xfId="0" applyFont="1" applyAlignment="1"/>
    <xf numFmtId="0" fontId="5" fillId="0" borderId="0" xfId="3" applyFont="1" applyFill="1" applyAlignment="1">
      <alignment wrapText="1"/>
    </xf>
    <xf numFmtId="170" fontId="5" fillId="0" borderId="0" xfId="0" applyNumberFormat="1" applyFont="1" applyAlignment="1">
      <alignment wrapText="1"/>
    </xf>
    <xf numFmtId="10" fontId="5" fillId="3" borderId="0" xfId="5" applyNumberFormat="1" applyFont="1" applyFill="1"/>
    <xf numFmtId="10" fontId="5" fillId="0" borderId="0" xfId="5" applyNumberFormat="1" applyFont="1" applyFill="1"/>
    <xf numFmtId="13" fontId="5" fillId="3" borderId="0" xfId="5" applyNumberFormat="1" applyFont="1" applyFill="1"/>
    <xf numFmtId="0" fontId="5" fillId="0" borderId="0" xfId="3" applyFont="1" applyAlignment="1">
      <alignment horizontal="left" wrapText="1"/>
    </xf>
    <xf numFmtId="9" fontId="5" fillId="0" borderId="0" xfId="0" applyNumberFormat="1" applyFont="1"/>
    <xf numFmtId="172" fontId="5" fillId="3" borderId="0" xfId="3" applyNumberFormat="1" applyFont="1" applyFill="1"/>
    <xf numFmtId="172" fontId="5" fillId="0" borderId="0" xfId="3" applyNumberFormat="1" applyFont="1" applyFill="1"/>
    <xf numFmtId="174" fontId="5" fillId="4" borderId="0" xfId="2" applyNumberFormat="1" applyFont="1" applyFill="1"/>
    <xf numFmtId="4" fontId="5" fillId="3" borderId="0" xfId="2" applyNumberFormat="1" applyFont="1" applyFill="1"/>
    <xf numFmtId="9" fontId="5" fillId="3" borderId="0" xfId="5" applyFont="1" applyFill="1"/>
    <xf numFmtId="175" fontId="5" fillId="0" borderId="0" xfId="0" applyNumberFormat="1" applyFont="1"/>
    <xf numFmtId="170" fontId="5" fillId="0" borderId="0" xfId="3" applyNumberFormat="1" applyFont="1" applyAlignment="1">
      <alignment wrapText="1"/>
    </xf>
    <xf numFmtId="165" fontId="5" fillId="0" borderId="0" xfId="1" applyFont="1" applyFill="1"/>
    <xf numFmtId="176" fontId="5" fillId="0" borderId="0" xfId="3" applyNumberFormat="1" applyFont="1"/>
    <xf numFmtId="10" fontId="5" fillId="0" borderId="0" xfId="0" applyNumberFormat="1" applyFont="1"/>
    <xf numFmtId="177" fontId="5" fillId="0" borderId="0" xfId="3" applyNumberFormat="1" applyFont="1"/>
    <xf numFmtId="0" fontId="6" fillId="0" borderId="0" xfId="0" applyFont="1" applyAlignment="1">
      <alignment wrapText="1"/>
    </xf>
    <xf numFmtId="0" fontId="5" fillId="2" borderId="0" xfId="3" quotePrefix="1" applyFont="1" applyFill="1" applyAlignment="1">
      <alignment horizontal="left" vertical="center" wrapText="1"/>
    </xf>
    <xf numFmtId="170" fontId="5" fillId="0" borderId="0" xfId="5" applyNumberFormat="1" applyFont="1"/>
    <xf numFmtId="3" fontId="5" fillId="0" borderId="0" xfId="1" applyNumberFormat="1" applyFont="1" applyAlignment="1">
      <alignment horizontal="center"/>
    </xf>
    <xf numFmtId="172" fontId="5" fillId="0" borderId="0" xfId="3" applyNumberFormat="1" applyFont="1"/>
    <xf numFmtId="2" fontId="5" fillId="0" borderId="0" xfId="3" applyNumberFormat="1" applyFont="1"/>
    <xf numFmtId="0" fontId="5" fillId="5" borderId="0" xfId="0" applyFont="1" applyFill="1"/>
    <xf numFmtId="166" fontId="5" fillId="0" borderId="0" xfId="0" applyNumberFormat="1" applyFont="1"/>
    <xf numFmtId="0" fontId="5" fillId="9" borderId="0" xfId="3" quotePrefix="1" applyFont="1" applyFill="1" applyAlignment="1">
      <alignment horizontal="left" wrapText="1"/>
    </xf>
    <xf numFmtId="166" fontId="5" fillId="9" borderId="0" xfId="3" applyNumberFormat="1" applyFont="1" applyFill="1" applyAlignment="1"/>
    <xf numFmtId="0" fontId="5" fillId="9" borderId="0" xfId="3" applyFont="1" applyFill="1"/>
    <xf numFmtId="166" fontId="5" fillId="9" borderId="0" xfId="3" applyNumberFormat="1" applyFont="1" applyFill="1"/>
    <xf numFmtId="0" fontId="5" fillId="10" borderId="0" xfId="3" quotePrefix="1" applyFont="1" applyFill="1" applyAlignment="1">
      <alignment horizontal="left" wrapText="1"/>
    </xf>
    <xf numFmtId="166" fontId="5" fillId="10" borderId="0" xfId="3" applyNumberFormat="1" applyFont="1" applyFill="1" applyAlignment="1"/>
    <xf numFmtId="0" fontId="5" fillId="10" borderId="0" xfId="3" applyFont="1" applyFill="1"/>
    <xf numFmtId="166" fontId="5" fillId="10" borderId="0" xfId="3" applyNumberFormat="1" applyFont="1" applyFill="1"/>
    <xf numFmtId="0" fontId="5" fillId="11" borderId="0" xfId="3" applyFont="1" applyFill="1" applyAlignment="1">
      <alignment horizontal="left" wrapText="1"/>
    </xf>
    <xf numFmtId="172" fontId="5" fillId="11" borderId="0" xfId="3" applyNumberFormat="1" applyFont="1" applyFill="1"/>
    <xf numFmtId="0" fontId="6" fillId="11" borderId="0" xfId="0" applyFont="1" applyFill="1"/>
    <xf numFmtId="0" fontId="5" fillId="12" borderId="0" xfId="3" quotePrefix="1" applyFont="1" applyFill="1" applyAlignment="1">
      <alignment horizontal="left" wrapText="1"/>
    </xf>
    <xf numFmtId="0" fontId="5" fillId="12" borderId="0" xfId="3" applyFont="1" applyFill="1" applyAlignment="1"/>
    <xf numFmtId="166" fontId="5" fillId="12" borderId="0" xfId="3" applyNumberFormat="1" applyFont="1" applyFill="1"/>
    <xf numFmtId="0" fontId="5" fillId="13" borderId="0" xfId="3" quotePrefix="1" applyFont="1" applyFill="1" applyAlignment="1">
      <alignment horizontal="left" wrapText="1"/>
    </xf>
    <xf numFmtId="166" fontId="5" fillId="13" borderId="0" xfId="3" applyNumberFormat="1" applyFont="1" applyFill="1" applyAlignment="1"/>
    <xf numFmtId="166" fontId="5" fillId="13" borderId="0" xfId="3" applyNumberFormat="1" applyFont="1" applyFill="1"/>
    <xf numFmtId="0" fontId="5" fillId="14" borderId="0" xfId="3" applyFont="1" applyFill="1" applyAlignment="1">
      <alignment horizontal="left" wrapText="1"/>
    </xf>
    <xf numFmtId="0" fontId="5" fillId="14" borderId="0" xfId="3" applyFont="1" applyFill="1" applyAlignment="1"/>
    <xf numFmtId="0" fontId="6" fillId="14" borderId="0" xfId="0" applyFont="1" applyFill="1"/>
    <xf numFmtId="166" fontId="5" fillId="14" borderId="0" xfId="3" applyNumberFormat="1" applyFont="1" applyFill="1"/>
    <xf numFmtId="0" fontId="5" fillId="6" borderId="0" xfId="3" quotePrefix="1" applyFont="1" applyFill="1" applyAlignment="1">
      <alignment horizontal="left" wrapText="1"/>
    </xf>
    <xf numFmtId="165" fontId="5" fillId="0" borderId="0" xfId="0" applyNumberFormat="1" applyFont="1"/>
    <xf numFmtId="0" fontId="5" fillId="7" borderId="1" xfId="0" quotePrefix="1" applyFont="1" applyFill="1" applyBorder="1" applyAlignment="1">
      <alignment horizontal="left" vertical="top" wrapText="1"/>
    </xf>
    <xf numFmtId="1" fontId="5" fillId="0" borderId="0" xfId="3" applyNumberFormat="1" applyFont="1" applyAlignment="1">
      <alignment horizontal="center"/>
    </xf>
    <xf numFmtId="0" fontId="5" fillId="0" borderId="0" xfId="0" quotePrefix="1" applyFont="1" applyBorder="1" applyAlignment="1">
      <alignment horizontal="left" wrapText="1"/>
    </xf>
    <xf numFmtId="0" fontId="9" fillId="0" borderId="0" xfId="0" quotePrefix="1" applyFont="1" applyBorder="1" applyAlignment="1">
      <alignment horizontal="left" wrapText="1"/>
    </xf>
    <xf numFmtId="170" fontId="5" fillId="0" borderId="0" xfId="3" applyNumberFormat="1" applyFont="1"/>
    <xf numFmtId="0" fontId="5" fillId="0" borderId="0" xfId="0" applyFont="1" applyBorder="1" applyAlignment="1">
      <alignment horizontal="left" wrapText="1"/>
    </xf>
    <xf numFmtId="0" fontId="5" fillId="0" borderId="0" xfId="0" quotePrefix="1" applyFont="1" applyBorder="1" applyAlignment="1">
      <alignment horizontal="left" vertical="top" wrapText="1"/>
    </xf>
    <xf numFmtId="0" fontId="9" fillId="8" borderId="0" xfId="0" quotePrefix="1" applyFont="1" applyFill="1" applyBorder="1" applyAlignment="1">
      <alignment horizontal="left" wrapText="1"/>
    </xf>
    <xf numFmtId="166" fontId="5" fillId="8" borderId="0" xfId="3" applyNumberFormat="1" applyFont="1" applyFill="1" applyAlignment="1"/>
    <xf numFmtId="166" fontId="5" fillId="8" borderId="0" xfId="3" applyNumberFormat="1" applyFont="1" applyFill="1"/>
    <xf numFmtId="0" fontId="10" fillId="4" borderId="0" xfId="0" quotePrefix="1" applyFont="1" applyFill="1" applyBorder="1" applyAlignment="1">
      <alignment horizontal="left" wrapText="1"/>
    </xf>
    <xf numFmtId="166" fontId="5" fillId="4" borderId="0" xfId="3" applyNumberFormat="1" applyFont="1" applyFill="1" applyAlignment="1">
      <alignment wrapText="1"/>
    </xf>
    <xf numFmtId="166" fontId="5" fillId="4" borderId="0" xfId="3" applyNumberFormat="1" applyFont="1" applyFill="1"/>
    <xf numFmtId="4" fontId="5" fillId="4" borderId="0" xfId="3" applyNumberFormat="1" applyFont="1" applyFill="1"/>
    <xf numFmtId="0" fontId="9" fillId="2" borderId="0" xfId="0" quotePrefix="1" applyFont="1" applyFill="1" applyBorder="1" applyAlignment="1">
      <alignment horizontal="left" wrapText="1"/>
    </xf>
    <xf numFmtId="0" fontId="5" fillId="2" borderId="0" xfId="3" applyFont="1" applyFill="1" applyAlignment="1"/>
    <xf numFmtId="166" fontId="5" fillId="2" borderId="0" xfId="3" applyNumberFormat="1" applyFont="1" applyFill="1"/>
    <xf numFmtId="4" fontId="5" fillId="2" borderId="0" xfId="3" applyNumberFormat="1" applyFont="1" applyFill="1"/>
    <xf numFmtId="174" fontId="5" fillId="0" borderId="0" xfId="3" applyNumberFormat="1" applyFont="1"/>
    <xf numFmtId="0" fontId="5" fillId="8" borderId="0" xfId="3" applyFont="1" applyFill="1" applyAlignment="1"/>
    <xf numFmtId="0" fontId="5" fillId="8" borderId="0" xfId="3" applyFont="1" applyFill="1"/>
    <xf numFmtId="0" fontId="9" fillId="4" borderId="0" xfId="0" quotePrefix="1" applyFont="1" applyFill="1" applyBorder="1" applyAlignment="1">
      <alignment horizontal="left" wrapText="1"/>
    </xf>
    <xf numFmtId="0" fontId="5" fillId="4" borderId="0" xfId="3" applyFont="1" applyFill="1" applyAlignment="1"/>
    <xf numFmtId="0" fontId="5" fillId="4" borderId="0" xfId="3" applyFont="1" applyFill="1"/>
    <xf numFmtId="0" fontId="5" fillId="4" borderId="0" xfId="0" quotePrefix="1" applyFont="1" applyFill="1" applyBorder="1" applyAlignment="1">
      <alignment horizontal="left" wrapText="1"/>
    </xf>
    <xf numFmtId="0" fontId="5" fillId="2" borderId="0" xfId="3" applyFont="1" applyFill="1"/>
    <xf numFmtId="0" fontId="5" fillId="2" borderId="0" xfId="0" quotePrefix="1" applyFont="1" applyFill="1" applyBorder="1" applyAlignment="1">
      <alignment horizontal="left" wrapText="1"/>
    </xf>
    <xf numFmtId="0" fontId="5" fillId="7" borderId="0" xfId="0" quotePrefix="1" applyFont="1" applyFill="1" applyBorder="1" applyAlignment="1">
      <alignment horizontal="left" wrapText="1"/>
    </xf>
    <xf numFmtId="0" fontId="5" fillId="8" borderId="0" xfId="3" quotePrefix="1" applyFont="1" applyFill="1" applyAlignment="1">
      <alignment horizontal="left" wrapText="1"/>
    </xf>
    <xf numFmtId="10" fontId="5" fillId="8" borderId="0" xfId="5" applyNumberFormat="1" applyFont="1" applyFill="1"/>
    <xf numFmtId="166" fontId="5" fillId="0" borderId="0" xfId="3" applyNumberFormat="1" applyFont="1" applyBorder="1"/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4" borderId="0" xfId="3" quotePrefix="1" applyFont="1" applyFill="1" applyAlignment="1">
      <alignment horizontal="left" wrapText="1"/>
    </xf>
    <xf numFmtId="10" fontId="5" fillId="4" borderId="0" xfId="5" applyNumberFormat="1" applyFont="1" applyFill="1"/>
    <xf numFmtId="0" fontId="11" fillId="0" borderId="0" xfId="0" applyFont="1"/>
    <xf numFmtId="10" fontId="5" fillId="2" borderId="0" xfId="5" applyNumberFormat="1" applyFont="1" applyFill="1"/>
    <xf numFmtId="180" fontId="5" fillId="0" borderId="0" xfId="4" applyNumberFormat="1" applyFont="1" applyFill="1" applyProtection="1"/>
    <xf numFmtId="1" fontId="5" fillId="0" borderId="0" xfId="3" applyNumberFormat="1" applyFont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179" fontId="12" fillId="0" borderId="0" xfId="1" applyNumberFormat="1" applyFont="1" applyAlignment="1">
      <alignment wrapText="1"/>
    </xf>
    <xf numFmtId="0" fontId="5" fillId="5" borderId="0" xfId="3" applyFont="1" applyFill="1" applyAlignment="1">
      <alignment wrapText="1"/>
    </xf>
    <xf numFmtId="4" fontId="5" fillId="0" borderId="0" xfId="0" applyNumberFormat="1" applyFont="1"/>
    <xf numFmtId="172" fontId="6" fillId="0" borderId="0" xfId="0" applyNumberFormat="1" applyFont="1"/>
    <xf numFmtId="0" fontId="5" fillId="4" borderId="0" xfId="0" applyFont="1" applyFill="1" applyBorder="1" applyAlignment="1">
      <alignment horizontal="left" wrapText="1"/>
    </xf>
    <xf numFmtId="0" fontId="9" fillId="8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166" fontId="5" fillId="0" borderId="0" xfId="3" quotePrefix="1" applyNumberFormat="1" applyFont="1" applyAlignment="1">
      <alignment horizontal="left"/>
    </xf>
    <xf numFmtId="181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left" wrapText="1"/>
    </xf>
    <xf numFmtId="0" fontId="5" fillId="11" borderId="0" xfId="0" applyFont="1" applyFill="1" applyBorder="1" applyAlignment="1">
      <alignment horizontal="left" wrapText="1"/>
    </xf>
    <xf numFmtId="0" fontId="5" fillId="17" borderId="0" xfId="0" applyFont="1" applyFill="1"/>
    <xf numFmtId="0" fontId="15" fillId="0" borderId="0" xfId="0" applyFont="1" applyAlignment="1">
      <alignment horizontal="left" wrapText="1"/>
    </xf>
    <xf numFmtId="0" fontId="15" fillId="0" borderId="0" xfId="0" applyFont="1"/>
    <xf numFmtId="0" fontId="15" fillId="0" borderId="0" xfId="0" quotePrefix="1" applyFont="1" applyAlignment="1">
      <alignment horizontal="left" wrapText="1"/>
    </xf>
    <xf numFmtId="181" fontId="5" fillId="0" borderId="0" xfId="0" applyNumberFormat="1" applyFont="1"/>
    <xf numFmtId="181" fontId="5" fillId="0" borderId="0" xfId="6" applyNumberFormat="1" applyFont="1"/>
    <xf numFmtId="0" fontId="5" fillId="0" borderId="0" xfId="0" quotePrefix="1" applyFont="1" applyAlignment="1">
      <alignment horizontal="left"/>
    </xf>
    <xf numFmtId="0" fontId="5" fillId="16" borderId="0" xfId="0" applyFont="1" applyFill="1"/>
    <xf numFmtId="0" fontId="5" fillId="16" borderId="0" xfId="0" quotePrefix="1" applyFont="1" applyFill="1" applyAlignment="1">
      <alignment horizontal="left"/>
    </xf>
    <xf numFmtId="166" fontId="5" fillId="15" borderId="0" xfId="0" applyNumberFormat="1" applyFont="1" applyFill="1"/>
    <xf numFmtId="0" fontId="5" fillId="15" borderId="0" xfId="0" quotePrefix="1" applyFont="1" applyFill="1" applyAlignment="1">
      <alignment horizontal="left"/>
    </xf>
    <xf numFmtId="0" fontId="5" fillId="15" borderId="0" xfId="0" applyFont="1" applyFill="1"/>
    <xf numFmtId="181" fontId="5" fillId="15" borderId="0" xfId="6" applyNumberFormat="1" applyFont="1" applyFill="1"/>
    <xf numFmtId="166" fontId="5" fillId="14" borderId="0" xfId="0" applyNumberFormat="1" applyFont="1" applyFill="1"/>
    <xf numFmtId="0" fontId="5" fillId="14" borderId="0" xfId="0" applyFont="1" applyFill="1"/>
    <xf numFmtId="181" fontId="5" fillId="14" borderId="0" xfId="6" applyNumberFormat="1" applyFont="1" applyFill="1"/>
    <xf numFmtId="0" fontId="5" fillId="0" borderId="0" xfId="0" applyFont="1" applyAlignment="1">
      <alignment horizontal="left"/>
    </xf>
    <xf numFmtId="181" fontId="5" fillId="16" borderId="0" xfId="0" quotePrefix="1" applyNumberFormat="1" applyFont="1" applyFill="1" applyAlignment="1">
      <alignment horizontal="right"/>
    </xf>
    <xf numFmtId="181" fontId="5" fillId="15" borderId="0" xfId="0" quotePrefix="1" applyNumberFormat="1" applyFont="1" applyFill="1" applyAlignment="1">
      <alignment horizontal="right"/>
    </xf>
    <xf numFmtId="181" fontId="5" fillId="14" borderId="0" xfId="0" quotePrefix="1" applyNumberFormat="1" applyFont="1" applyFill="1" applyAlignment="1">
      <alignment horizontal="right"/>
    </xf>
    <xf numFmtId="166" fontId="5" fillId="0" borderId="0" xfId="1" applyNumberFormat="1" applyFont="1"/>
    <xf numFmtId="166" fontId="5" fillId="16" borderId="0" xfId="1" applyNumberFormat="1" applyFont="1" applyFill="1"/>
    <xf numFmtId="166" fontId="5" fillId="17" borderId="0" xfId="1" applyNumberFormat="1" applyFont="1" applyFill="1"/>
    <xf numFmtId="166" fontId="5" fillId="15" borderId="0" xfId="1" applyNumberFormat="1" applyFont="1" applyFill="1"/>
    <xf numFmtId="166" fontId="5" fillId="14" borderId="0" xfId="1" applyNumberFormat="1" applyFont="1" applyFill="1"/>
    <xf numFmtId="0" fontId="5" fillId="14" borderId="0" xfId="0" quotePrefix="1" applyFont="1" applyFill="1" applyAlignment="1">
      <alignment horizontal="left" wrapText="1"/>
    </xf>
    <xf numFmtId="0" fontId="5" fillId="15" borderId="0" xfId="0" quotePrefix="1" applyFont="1" applyFill="1" applyAlignment="1">
      <alignment horizontal="left" wrapText="1"/>
    </xf>
    <xf numFmtId="0" fontId="5" fillId="16" borderId="0" xfId="0" quotePrefix="1" applyFont="1" applyFill="1" applyAlignment="1">
      <alignment horizontal="left" wrapText="1"/>
    </xf>
    <xf numFmtId="0" fontId="15" fillId="16" borderId="0" xfId="0" applyFont="1" applyFill="1" applyAlignment="1">
      <alignment wrapText="1"/>
    </xf>
    <xf numFmtId="0" fontId="15" fillId="17" borderId="0" xfId="0" quotePrefix="1" applyFont="1" applyFill="1" applyAlignment="1">
      <alignment horizontal="left" wrapText="1"/>
    </xf>
    <xf numFmtId="0" fontId="5" fillId="17" borderId="0" xfId="0" quotePrefix="1" applyFont="1" applyFill="1" applyAlignment="1">
      <alignment horizontal="left" wrapText="1"/>
    </xf>
    <xf numFmtId="0" fontId="5" fillId="17" borderId="0" xfId="0" applyFont="1" applyFill="1" applyAlignment="1">
      <alignment wrapText="1"/>
    </xf>
    <xf numFmtId="182" fontId="5" fillId="17" borderId="0" xfId="6" applyNumberFormat="1" applyFont="1" applyFill="1"/>
    <xf numFmtId="0" fontId="15" fillId="15" borderId="0" xfId="0" applyFont="1" applyFill="1" applyAlignment="1">
      <alignment horizontal="left" wrapText="1"/>
    </xf>
    <xf numFmtId="0" fontId="15" fillId="15" borderId="0" xfId="0" quotePrefix="1" applyFont="1" applyFill="1" applyAlignment="1">
      <alignment horizontal="left" wrapText="1"/>
    </xf>
    <xf numFmtId="0" fontId="15" fillId="14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16" borderId="0" xfId="0" applyFont="1" applyFill="1" applyAlignment="1">
      <alignment horizontal="left" wrapText="1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1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5" fillId="15" borderId="0" xfId="0" applyFont="1" applyFill="1" applyAlignment="1">
      <alignment horizontal="left" wrapText="1"/>
    </xf>
    <xf numFmtId="0" fontId="1" fillId="0" borderId="0" xfId="0" applyFont="1"/>
  </cellXfs>
  <cellStyles count="7">
    <cellStyle name="Millares" xfId="1" builtinId="3"/>
    <cellStyle name="Millares_COMPLEX EXAMPLE FOR CH 4" xfId="2"/>
    <cellStyle name="Moneda" xfId="6" builtinId="4"/>
    <cellStyle name="Normal" xfId="0" builtinId="0"/>
    <cellStyle name="Normal_complex example terminal value for inflation ch" xfId="3"/>
    <cellStyle name="Normal_flujoversion99sincircymacro" xfId="4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ojaweb\fluj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ropietario\Mis%20documentos\libros\decin\nuevo%20cap%206%20decin\flujo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ropietario\Mis%20documentos\Mis%20documentos%201\conf%20UBA\CIGE%20simple%20sin%20cir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P\AppData\Roaming\Microsoft\Complementos\FORMDISP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 DE CAJA PROYECTO"/>
      <sheetName val="sensibilidad"/>
      <sheetName val="VPN PRECIOS K VS CTES"/>
      <sheetName val="FLUJO DE CAJA PROYECTO CTE"/>
      <sheetName val="FLUJO DE CAJA PROYECTO K"/>
      <sheetName val="PRECIOS RELATIVOS"/>
      <sheetName val="CASHFLOW"/>
      <sheetName val="FLUJO DE CAJA FINANCIADO"/>
      <sheetName val="Módulo2"/>
      <sheetName val="Módulo1"/>
      <sheetName val="Módulo4"/>
      <sheetName val="Módulo3"/>
      <sheetName val="Módulo5"/>
      <sheetName val="flu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3">
          <cell r="A253" t="str">
            <v>OTROS GASTOS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uperado_Hoja1"/>
      <sheetName val="Resumen de escenario 5"/>
      <sheetName val="FLUJO_DE_CAJA_PROYECTO"/>
      <sheetName val="AI"/>
      <sheetName val="FCL de PYG"/>
      <sheetName val="EVA"/>
      <sheetName val="sensibilidad"/>
      <sheetName val="FCL DE PARTIDAS OPERATIVAS"/>
      <sheetName val="FCL real"/>
      <sheetName val="amortizac proyecto"/>
      <sheetName val="IR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nto de equilibrio"/>
      <sheetName val="Est fin con MDO var"/>
      <sheetName val="Est fin con MDO var desc ln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FormDisp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20"/>
  <sheetViews>
    <sheetView tabSelected="1" zoomScaleSheetLayoutView="75" workbookViewId="0">
      <pane xSplit="3" ySplit="4" topLeftCell="D157" activePane="bottomRight" state="frozen"/>
      <selection pane="topRight" activeCell="D1" sqref="D1"/>
      <selection pane="bottomLeft" activeCell="A5" sqref="A5"/>
      <selection pane="bottomRight" activeCell="E163" sqref="E163"/>
    </sheetView>
  </sheetViews>
  <sheetFormatPr baseColWidth="10" defaultRowHeight="14.25"/>
  <cols>
    <col min="1" max="1" width="6.83203125" style="5" customWidth="1"/>
    <col min="2" max="2" width="34.6640625" style="54" customWidth="1"/>
    <col min="3" max="3" width="12" style="5"/>
    <col min="4" max="4" width="11.5" style="5" customWidth="1"/>
    <col min="5" max="5" width="12" style="5" customWidth="1"/>
    <col min="6" max="6" width="9.6640625" style="5" customWidth="1"/>
    <col min="7" max="7" width="10.83203125" style="5" customWidth="1"/>
    <col min="8" max="9" width="10.33203125" style="5" bestFit="1" customWidth="1"/>
    <col min="10" max="14" width="10.33203125" style="5" customWidth="1"/>
    <col min="15" max="16" width="10.1640625" style="5" customWidth="1"/>
    <col min="17" max="17" width="40" style="5" bestFit="1" customWidth="1"/>
    <col min="18" max="18" width="28.1640625" style="5" bestFit="1" customWidth="1"/>
    <col min="19" max="20" width="26.6640625" style="54" customWidth="1"/>
    <col min="21" max="21" width="11.1640625" style="5" bestFit="1" customWidth="1"/>
    <col min="22" max="16384" width="12" style="5"/>
  </cols>
  <sheetData>
    <row r="1" spans="1:32" ht="15">
      <c r="A1" s="1"/>
      <c r="B1" s="2" t="s">
        <v>1</v>
      </c>
      <c r="C1" s="3" t="s">
        <v>12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/>
      <c r="L1" s="3"/>
      <c r="M1" s="3"/>
      <c r="N1" s="3"/>
      <c r="O1" s="3"/>
      <c r="P1" s="3"/>
      <c r="Q1" s="3" t="s">
        <v>9</v>
      </c>
      <c r="R1" s="3" t="s">
        <v>10</v>
      </c>
      <c r="S1" s="2" t="s">
        <v>9</v>
      </c>
      <c r="T1" s="2" t="s">
        <v>10</v>
      </c>
      <c r="U1" s="3" t="s">
        <v>10</v>
      </c>
      <c r="V1" s="3" t="s">
        <v>11</v>
      </c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5" hidden="1">
      <c r="A2" s="1"/>
      <c r="B2" s="2" t="s">
        <v>1</v>
      </c>
      <c r="C2" s="3" t="s">
        <v>12</v>
      </c>
      <c r="D2" s="2" t="s">
        <v>2</v>
      </c>
      <c r="E2" s="3" t="s">
        <v>3</v>
      </c>
      <c r="F2" s="2" t="s">
        <v>4</v>
      </c>
      <c r="G2" s="3" t="s">
        <v>5</v>
      </c>
      <c r="H2" s="2" t="s">
        <v>6</v>
      </c>
      <c r="I2" s="3" t="s">
        <v>7</v>
      </c>
      <c r="J2" s="2" t="s">
        <v>8</v>
      </c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">
        <f t="shared" ref="A3:A76" si="0">ROW(B3)</f>
        <v>3</v>
      </c>
      <c r="B3" s="6"/>
      <c r="C3" s="7" t="s">
        <v>15</v>
      </c>
      <c r="D3" s="7">
        <v>0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7">
        <v>10</v>
      </c>
      <c r="O3" s="7">
        <v>11</v>
      </c>
      <c r="P3" s="7"/>
      <c r="Q3" s="7"/>
      <c r="R3" s="7"/>
      <c r="S3" s="6"/>
      <c r="T3" s="8"/>
      <c r="U3" s="1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">
        <f t="shared" si="0"/>
        <v>4</v>
      </c>
      <c r="B4" s="8" t="s">
        <v>190</v>
      </c>
      <c r="C4" s="128"/>
      <c r="D4" s="9">
        <f t="shared" ref="D4:N4" si="1">D330</f>
        <v>0</v>
      </c>
      <c r="E4" s="9">
        <f t="shared" si="1"/>
        <v>0</v>
      </c>
      <c r="F4" s="9">
        <f t="shared" si="1"/>
        <v>0</v>
      </c>
      <c r="G4" s="9">
        <f t="shared" si="1"/>
        <v>0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9">
        <f t="shared" si="1"/>
        <v>2.8421709430404007E-13</v>
      </c>
      <c r="L4" s="9">
        <f t="shared" si="1"/>
        <v>0</v>
      </c>
      <c r="M4" s="9">
        <f t="shared" si="1"/>
        <v>3.694822225952521E-13</v>
      </c>
      <c r="N4" s="9">
        <f t="shared" si="1"/>
        <v>5.1159076974727213E-13</v>
      </c>
      <c r="S4" s="10"/>
      <c r="T4" s="8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">
        <f t="shared" si="0"/>
        <v>5</v>
      </c>
      <c r="B5" s="11" t="s">
        <v>21</v>
      </c>
      <c r="C5" s="12"/>
      <c r="D5" s="1"/>
      <c r="E5" s="1"/>
      <c r="F5" s="1"/>
      <c r="G5" s="13"/>
      <c r="H5" s="13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">
        <f t="shared" si="0"/>
        <v>6</v>
      </c>
      <c r="B6" s="10" t="s">
        <v>33</v>
      </c>
      <c r="C6" s="12"/>
      <c r="D6" s="14">
        <v>50</v>
      </c>
      <c r="E6" s="1"/>
      <c r="F6" s="15"/>
      <c r="G6" s="13"/>
      <c r="H6" s="1"/>
      <c r="I6" s="4"/>
      <c r="J6" s="4"/>
      <c r="K6" s="4"/>
      <c r="L6" s="4"/>
      <c r="M6" s="4"/>
      <c r="N6" s="4"/>
      <c r="O6" s="4"/>
      <c r="P6" s="4"/>
      <c r="Q6" s="4"/>
      <c r="R6" s="4"/>
      <c r="S6" s="8"/>
      <c r="T6" s="8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">
        <f t="shared" si="0"/>
        <v>7</v>
      </c>
      <c r="B7" s="6" t="s">
        <v>13</v>
      </c>
      <c r="C7" s="12"/>
      <c r="D7" s="14">
        <v>4</v>
      </c>
      <c r="E7" s="1"/>
      <c r="F7" s="16"/>
      <c r="G7" s="1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17"/>
      <c r="T7" s="18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30">
      <c r="A8" s="1">
        <f t="shared" si="0"/>
        <v>8</v>
      </c>
      <c r="B8" s="10" t="s">
        <v>22</v>
      </c>
      <c r="C8" s="12"/>
      <c r="D8" s="14">
        <v>20</v>
      </c>
      <c r="E8" s="1"/>
      <c r="F8" s="19"/>
      <c r="G8" s="1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17"/>
      <c r="T8" s="18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30">
      <c r="A9" s="1">
        <f t="shared" si="0"/>
        <v>9</v>
      </c>
      <c r="B9" s="10" t="s">
        <v>23</v>
      </c>
      <c r="C9" s="12"/>
      <c r="D9" s="20">
        <v>0.35</v>
      </c>
      <c r="E9" s="1"/>
      <c r="F9" s="21"/>
      <c r="G9" s="22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  <c r="T9" s="6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">
        <f t="shared" si="0"/>
        <v>10</v>
      </c>
      <c r="B10" s="10" t="s">
        <v>14</v>
      </c>
      <c r="C10" s="12"/>
      <c r="D10" s="14">
        <v>4</v>
      </c>
      <c r="F10" s="21"/>
      <c r="G10" s="1"/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28"/>
      <c r="U10" s="22"/>
      <c r="V10" s="29"/>
      <c r="W10" s="22"/>
      <c r="X10" s="29"/>
      <c r="Y10" s="4"/>
      <c r="Z10" s="4"/>
      <c r="AA10" s="4"/>
      <c r="AB10" s="4"/>
      <c r="AC10" s="4"/>
      <c r="AD10" s="4"/>
      <c r="AE10" s="4"/>
      <c r="AF10" s="4"/>
    </row>
    <row r="11" spans="1:32" ht="30">
      <c r="A11" s="1">
        <f t="shared" si="0"/>
        <v>11</v>
      </c>
      <c r="B11" s="30" t="s">
        <v>24</v>
      </c>
      <c r="C11" s="12"/>
      <c r="D11" s="14">
        <v>5</v>
      </c>
      <c r="E11" s="1"/>
      <c r="F11" s="21"/>
      <c r="G11" s="31"/>
      <c r="H11" s="3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6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30">
      <c r="A12" s="1">
        <f t="shared" si="0"/>
        <v>12</v>
      </c>
      <c r="B12" s="10" t="s">
        <v>31</v>
      </c>
      <c r="C12" s="12"/>
      <c r="D12" s="14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"/>
      <c r="T12" s="6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30">
      <c r="A13" s="1">
        <f t="shared" si="0"/>
        <v>13</v>
      </c>
      <c r="B13" s="10" t="s">
        <v>25</v>
      </c>
      <c r="C13" s="12"/>
      <c r="D13" s="14">
        <v>20</v>
      </c>
      <c r="E13" s="50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6"/>
      <c r="T13" s="27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30">
      <c r="A14" s="1">
        <f t="shared" si="0"/>
        <v>14</v>
      </c>
      <c r="B14" s="10" t="s">
        <v>251</v>
      </c>
      <c r="C14" s="12"/>
      <c r="D14" s="14">
        <v>15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6"/>
      <c r="T14" s="27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45">
      <c r="A15" s="1">
        <f t="shared" si="0"/>
        <v>15</v>
      </c>
      <c r="B15" s="10" t="s">
        <v>255</v>
      </c>
      <c r="C15" s="12"/>
      <c r="D15" s="14">
        <v>16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6"/>
      <c r="T15" s="27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45">
      <c r="A16" s="1">
        <f t="shared" si="0"/>
        <v>16</v>
      </c>
      <c r="B16" s="10" t="s">
        <v>177</v>
      </c>
      <c r="D16" s="14">
        <v>5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6"/>
      <c r="T16" s="3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30">
      <c r="A17" s="1">
        <f t="shared" si="0"/>
        <v>17</v>
      </c>
      <c r="B17" s="10" t="s">
        <v>178</v>
      </c>
      <c r="D17" s="14">
        <v>10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6"/>
      <c r="T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30">
      <c r="A18" s="1">
        <f t="shared" si="0"/>
        <v>18</v>
      </c>
      <c r="B18" s="10" t="s">
        <v>179</v>
      </c>
      <c r="D18" s="14">
        <v>1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6"/>
      <c r="T18" s="3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45">
      <c r="A19" s="1">
        <f t="shared" si="0"/>
        <v>19</v>
      </c>
      <c r="B19" s="10" t="s">
        <v>26</v>
      </c>
      <c r="C19" s="3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3"/>
      <c r="Q19" s="33"/>
      <c r="R19" s="33"/>
      <c r="S19" s="8"/>
      <c r="T19" s="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">
        <f t="shared" si="0"/>
        <v>20</v>
      </c>
      <c r="B20" s="10" t="s">
        <v>27</v>
      </c>
      <c r="C20" s="12"/>
      <c r="D20" s="1"/>
      <c r="E20" s="20">
        <v>0.06</v>
      </c>
      <c r="F20" s="20">
        <v>5.5E-2</v>
      </c>
      <c r="G20" s="20">
        <v>5.5E-2</v>
      </c>
      <c r="H20" s="20">
        <v>0.05</v>
      </c>
      <c r="I20" s="20">
        <v>4.4999999999999998E-2</v>
      </c>
      <c r="J20" s="20">
        <v>4.2000000000000003E-2</v>
      </c>
      <c r="K20" s="20">
        <v>0.04</v>
      </c>
      <c r="L20" s="20">
        <v>3.5000000000000003E-2</v>
      </c>
      <c r="M20" s="20">
        <v>0.03</v>
      </c>
      <c r="N20" s="20">
        <v>0.03</v>
      </c>
      <c r="O20" s="20">
        <v>0.03</v>
      </c>
      <c r="P20" s="33"/>
      <c r="Q20" s="33"/>
      <c r="R20" s="33"/>
      <c r="S20" s="36"/>
      <c r="T20" s="8"/>
      <c r="U20" s="4"/>
      <c r="V20" s="4"/>
      <c r="W20" s="4"/>
      <c r="X20" s="20"/>
      <c r="Y20" s="4"/>
      <c r="Z20" s="4"/>
      <c r="AA20" s="4"/>
      <c r="AB20" s="4"/>
      <c r="AC20" s="4"/>
      <c r="AD20" s="4"/>
      <c r="AE20" s="4"/>
      <c r="AF20" s="4"/>
    </row>
    <row r="21" spans="1:32" ht="30">
      <c r="A21" s="1">
        <f t="shared" si="0"/>
        <v>21</v>
      </c>
      <c r="B21" s="10" t="s">
        <v>28</v>
      </c>
      <c r="C21" s="12"/>
      <c r="D21" s="1"/>
      <c r="E21" s="20">
        <v>0.01</v>
      </c>
      <c r="F21" s="20">
        <v>0.01</v>
      </c>
      <c r="G21" s="20">
        <v>0.01</v>
      </c>
      <c r="H21" s="20">
        <v>0.01</v>
      </c>
      <c r="I21" s="20">
        <v>0.01</v>
      </c>
      <c r="J21" s="20">
        <v>0.01</v>
      </c>
      <c r="K21" s="20">
        <v>0.01</v>
      </c>
      <c r="L21" s="20">
        <v>0.01</v>
      </c>
      <c r="M21" s="20">
        <v>0.01</v>
      </c>
      <c r="N21" s="20">
        <v>0.01</v>
      </c>
      <c r="O21" s="20">
        <v>0.01</v>
      </c>
      <c r="P21" s="33"/>
      <c r="Q21" s="33"/>
      <c r="R21" s="33"/>
      <c r="S21" s="36"/>
      <c r="T21" s="8"/>
      <c r="U21" s="4"/>
      <c r="V21" s="4"/>
      <c r="W21" s="4"/>
      <c r="X21" s="20"/>
      <c r="Y21" s="4"/>
      <c r="Z21" s="4"/>
      <c r="AA21" s="4"/>
      <c r="AB21" s="4"/>
      <c r="AC21" s="4"/>
      <c r="AD21" s="4"/>
      <c r="AE21" s="4"/>
      <c r="AF21" s="4"/>
    </row>
    <row r="22" spans="1:32" ht="45">
      <c r="A22" s="1">
        <f t="shared" si="0"/>
        <v>22</v>
      </c>
      <c r="B22" s="10" t="s">
        <v>29</v>
      </c>
      <c r="C22" s="12"/>
      <c r="D22" s="1"/>
      <c r="E22" s="20">
        <v>5.0000000000000001E-3</v>
      </c>
      <c r="F22" s="20">
        <v>5.0000000000000001E-3</v>
      </c>
      <c r="G22" s="20">
        <v>5.0000000000000001E-3</v>
      </c>
      <c r="H22" s="20">
        <v>0.01</v>
      </c>
      <c r="I22" s="20">
        <v>0.01</v>
      </c>
      <c r="J22" s="20">
        <v>0.01</v>
      </c>
      <c r="K22" s="20">
        <v>0.01</v>
      </c>
      <c r="L22" s="20">
        <v>0.01</v>
      </c>
      <c r="M22" s="20">
        <v>0.01</v>
      </c>
      <c r="N22" s="20">
        <v>0.01</v>
      </c>
      <c r="O22" s="20">
        <v>0.01</v>
      </c>
      <c r="P22" s="33"/>
      <c r="Q22" s="33"/>
      <c r="R22" s="33"/>
      <c r="S22" s="36"/>
      <c r="T22" s="8"/>
      <c r="U22" s="4"/>
      <c r="V22" s="4"/>
      <c r="W22" s="4"/>
      <c r="X22" s="20"/>
      <c r="Y22" s="4"/>
      <c r="Z22" s="4"/>
      <c r="AA22" s="4"/>
      <c r="AB22" s="4"/>
      <c r="AC22" s="4"/>
      <c r="AD22" s="4"/>
      <c r="AE22" s="4"/>
      <c r="AF22" s="4"/>
    </row>
    <row r="23" spans="1:32" ht="30">
      <c r="A23" s="1">
        <f t="shared" si="0"/>
        <v>23</v>
      </c>
      <c r="B23" s="41" t="s">
        <v>256</v>
      </c>
      <c r="C23" s="12"/>
      <c r="D23" s="1"/>
      <c r="E23" s="20">
        <v>5.0000000000000001E-3</v>
      </c>
      <c r="F23" s="20">
        <v>5.0000000000000001E-3</v>
      </c>
      <c r="G23" s="20">
        <v>5.0000000000000001E-3</v>
      </c>
      <c r="H23" s="20">
        <v>0.01</v>
      </c>
      <c r="I23" s="20">
        <v>0.01</v>
      </c>
      <c r="J23" s="20">
        <v>0.01</v>
      </c>
      <c r="K23" s="20">
        <v>0.01</v>
      </c>
      <c r="L23" s="20">
        <v>0.01</v>
      </c>
      <c r="M23" s="20">
        <v>0.01</v>
      </c>
      <c r="N23" s="20">
        <v>0.01</v>
      </c>
      <c r="O23" s="20">
        <v>0.01</v>
      </c>
      <c r="P23" s="33"/>
      <c r="Q23" s="33"/>
      <c r="R23" s="33"/>
      <c r="S23" s="36"/>
      <c r="T23" s="8"/>
      <c r="U23" s="4"/>
      <c r="V23" s="4"/>
      <c r="W23" s="4"/>
      <c r="X23" s="20"/>
      <c r="Y23" s="4"/>
      <c r="Z23" s="4"/>
      <c r="AA23" s="4"/>
      <c r="AB23" s="4"/>
      <c r="AC23" s="4"/>
      <c r="AD23" s="4"/>
      <c r="AE23" s="4"/>
      <c r="AF23" s="4"/>
    </row>
    <row r="24" spans="1:32" ht="30">
      <c r="A24" s="1">
        <f t="shared" si="0"/>
        <v>24</v>
      </c>
      <c r="B24" s="10" t="s">
        <v>30</v>
      </c>
      <c r="C24" s="12"/>
      <c r="D24" s="13"/>
      <c r="E24" s="20">
        <v>5.0000000000000001E-3</v>
      </c>
      <c r="F24" s="20">
        <v>5.0000000000000001E-3</v>
      </c>
      <c r="G24" s="20">
        <v>5.0000000000000001E-3</v>
      </c>
      <c r="H24" s="20">
        <v>5.0000000000000001E-3</v>
      </c>
      <c r="I24" s="20">
        <v>5.0000000000000001E-3</v>
      </c>
      <c r="J24" s="20">
        <v>5.0000000000000001E-3</v>
      </c>
      <c r="K24" s="20">
        <v>5.0000000000000001E-3</v>
      </c>
      <c r="L24" s="20">
        <v>5.0000000000000001E-3</v>
      </c>
      <c r="M24" s="20">
        <v>5.0000000000000001E-3</v>
      </c>
      <c r="N24" s="20">
        <v>5.0000000000000001E-3</v>
      </c>
      <c r="O24" s="20"/>
      <c r="P24" s="33"/>
      <c r="Q24" s="33"/>
      <c r="R24" s="33"/>
      <c r="S24" s="36"/>
      <c r="T24" s="8"/>
      <c r="U24" s="4"/>
      <c r="V24" s="4"/>
      <c r="W24" s="4"/>
      <c r="X24" s="20"/>
      <c r="Y24" s="4"/>
      <c r="Z24" s="4"/>
      <c r="AA24" s="4"/>
      <c r="AB24" s="4"/>
      <c r="AC24" s="4"/>
      <c r="AD24" s="4"/>
      <c r="AE24" s="4"/>
      <c r="AF24" s="4"/>
    </row>
    <row r="25" spans="1:32" ht="45">
      <c r="A25" s="1">
        <f t="shared" si="0"/>
        <v>25</v>
      </c>
      <c r="B25" s="10" t="s">
        <v>32</v>
      </c>
      <c r="C25" s="12"/>
      <c r="D25" s="1"/>
      <c r="E25" s="20">
        <v>1.4999999999999999E-2</v>
      </c>
      <c r="F25" s="20">
        <v>1.4999999999999999E-2</v>
      </c>
      <c r="G25" s="20">
        <v>1.4999999999999999E-2</v>
      </c>
      <c r="H25" s="20">
        <v>1.4999999999999999E-2</v>
      </c>
      <c r="I25" s="20">
        <v>1.4999999999999999E-2</v>
      </c>
      <c r="J25" s="20">
        <v>1.4999999999999999E-2</v>
      </c>
      <c r="K25" s="20">
        <v>1.4999999999999999E-2</v>
      </c>
      <c r="L25" s="20">
        <v>1.4999999999999999E-2</v>
      </c>
      <c r="M25" s="20">
        <v>1.4999999999999999E-2</v>
      </c>
      <c r="N25" s="20">
        <v>1.4999999999999999E-2</v>
      </c>
      <c r="O25" s="20"/>
      <c r="P25" s="33"/>
      <c r="Q25" s="33"/>
      <c r="R25" s="33"/>
      <c r="S25" s="36"/>
      <c r="T25" s="37"/>
      <c r="U25" s="4"/>
      <c r="V25" s="4"/>
      <c r="W25" s="4"/>
      <c r="X25" s="20"/>
      <c r="Y25" s="4"/>
      <c r="Z25" s="4"/>
      <c r="AA25" s="4"/>
      <c r="AB25" s="4"/>
      <c r="AC25" s="4"/>
      <c r="AD25" s="4"/>
      <c r="AE25" s="4"/>
      <c r="AF25" s="4"/>
    </row>
    <row r="26" spans="1:32" ht="30">
      <c r="A26" s="1">
        <f t="shared" si="0"/>
        <v>26</v>
      </c>
      <c r="B26" s="10" t="s">
        <v>34</v>
      </c>
      <c r="C26" s="12"/>
      <c r="D26" s="1"/>
      <c r="E26" s="20">
        <v>0</v>
      </c>
      <c r="F26" s="20">
        <v>0.01</v>
      </c>
      <c r="G26" s="20">
        <v>0.02</v>
      </c>
      <c r="H26" s="20">
        <v>0.02</v>
      </c>
      <c r="I26" s="20">
        <v>2.5000000000000001E-2</v>
      </c>
      <c r="J26" s="20">
        <v>2.5000000000000001E-2</v>
      </c>
      <c r="K26" s="20">
        <v>2.5000000000000001E-2</v>
      </c>
      <c r="L26" s="20">
        <v>2.5000000000000001E-2</v>
      </c>
      <c r="M26" s="20">
        <v>2.5000000000000001E-2</v>
      </c>
      <c r="N26" s="20">
        <v>2.5000000000000001E-2</v>
      </c>
      <c r="O26" s="20">
        <v>2.5000000000000001E-2</v>
      </c>
      <c r="P26" s="33"/>
      <c r="Q26" s="33"/>
      <c r="R26" s="33"/>
      <c r="S26" s="36"/>
      <c r="T26" s="8"/>
      <c r="U26" s="4"/>
      <c r="V26" s="4"/>
      <c r="W26" s="4"/>
      <c r="X26" s="20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">
        <f t="shared" si="0"/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3"/>
      <c r="Q27" s="33"/>
      <c r="R27" s="33"/>
      <c r="S27" s="36"/>
      <c r="T27" s="8"/>
      <c r="U27" s="4"/>
      <c r="V27" s="4"/>
      <c r="W27" s="4"/>
      <c r="X27" s="20"/>
      <c r="Y27" s="4"/>
      <c r="Z27" s="4"/>
      <c r="AA27" s="4"/>
      <c r="AB27" s="4"/>
      <c r="AC27" s="4"/>
      <c r="AD27" s="4"/>
      <c r="AE27" s="4"/>
      <c r="AF27" s="4"/>
    </row>
    <row r="28" spans="1:32" ht="30">
      <c r="A28" s="1">
        <f t="shared" si="0"/>
        <v>28</v>
      </c>
      <c r="B28" s="10" t="s">
        <v>35</v>
      </c>
      <c r="C28" s="12"/>
      <c r="D28" s="1"/>
      <c r="E28" s="20">
        <v>0.02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6"/>
      <c r="T28" s="6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30">
      <c r="A29" s="1">
        <f t="shared" si="0"/>
        <v>29</v>
      </c>
      <c r="B29" s="10" t="s">
        <v>36</v>
      </c>
      <c r="C29" s="12"/>
      <c r="D29" s="1"/>
      <c r="E29" s="38">
        <v>0.05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6"/>
      <c r="T29" s="6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60">
      <c r="A30" s="1">
        <f t="shared" si="0"/>
        <v>30</v>
      </c>
      <c r="B30" s="10" t="s">
        <v>185</v>
      </c>
      <c r="C30" s="35"/>
      <c r="D30" s="4"/>
      <c r="E30" s="38">
        <v>-0.02</v>
      </c>
      <c r="F30" s="4"/>
      <c r="G30" s="4"/>
      <c r="H30" s="4"/>
      <c r="I30" s="4"/>
      <c r="J30" s="4"/>
      <c r="K30" s="4"/>
      <c r="L30" s="4"/>
      <c r="M30" s="4"/>
      <c r="N30" s="4"/>
      <c r="O30" s="33"/>
      <c r="P30" s="4"/>
      <c r="Q30" s="4"/>
      <c r="R30" s="4"/>
      <c r="S30" s="36"/>
      <c r="T30" s="6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30">
      <c r="A31" s="1">
        <f t="shared" si="0"/>
        <v>31</v>
      </c>
      <c r="B31" s="11" t="s">
        <v>37</v>
      </c>
      <c r="C31" s="7" t="s">
        <v>15</v>
      </c>
      <c r="D31" s="7">
        <v>0</v>
      </c>
      <c r="E31" s="7">
        <v>1</v>
      </c>
      <c r="F31" s="7">
        <v>2</v>
      </c>
      <c r="G31" s="7">
        <v>3</v>
      </c>
      <c r="H31" s="7">
        <v>4</v>
      </c>
      <c r="I31" s="7">
        <v>5</v>
      </c>
      <c r="J31" s="7">
        <v>6</v>
      </c>
      <c r="K31" s="7"/>
      <c r="L31" s="7"/>
      <c r="M31" s="7"/>
      <c r="N31" s="7"/>
      <c r="O31" s="7"/>
      <c r="P31" s="7"/>
      <c r="Q31" s="7"/>
      <c r="R31" s="7"/>
      <c r="S31" s="6"/>
      <c r="T31" s="6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45">
      <c r="A32" s="1">
        <f t="shared" si="0"/>
        <v>32</v>
      </c>
      <c r="B32" s="10" t="s">
        <v>38</v>
      </c>
      <c r="C32" s="12"/>
      <c r="D32" s="1"/>
      <c r="E32" s="20">
        <v>0.03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6"/>
      <c r="T32" s="6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75">
      <c r="A33" s="1">
        <f t="shared" si="0"/>
        <v>33</v>
      </c>
      <c r="B33" s="41" t="s">
        <v>250</v>
      </c>
      <c r="E33" s="20">
        <v>0.05</v>
      </c>
      <c r="F33" s="20">
        <v>0.05</v>
      </c>
      <c r="G33" s="20">
        <v>0.05</v>
      </c>
      <c r="H33" s="20">
        <v>0.05</v>
      </c>
      <c r="I33" s="20">
        <v>0.05</v>
      </c>
      <c r="J33" s="20">
        <v>0.05</v>
      </c>
      <c r="K33" s="20">
        <v>0.05</v>
      </c>
      <c r="L33" s="20">
        <v>0.05</v>
      </c>
      <c r="M33" s="20">
        <v>0.05</v>
      </c>
      <c r="N33" s="20">
        <v>0.05</v>
      </c>
      <c r="O33" s="20">
        <v>0.05</v>
      </c>
      <c r="P33" s="33"/>
      <c r="Q33" s="33"/>
      <c r="R33" s="33"/>
      <c r="S33" s="6"/>
      <c r="T33" s="6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75">
      <c r="A34" s="1">
        <f t="shared" si="0"/>
        <v>34</v>
      </c>
      <c r="B34" s="41" t="s">
        <v>249</v>
      </c>
      <c r="E34" s="20">
        <v>0.1</v>
      </c>
      <c r="F34" s="20">
        <v>0.1</v>
      </c>
      <c r="G34" s="20">
        <v>0.1</v>
      </c>
      <c r="H34" s="20">
        <v>0.1</v>
      </c>
      <c r="I34" s="20">
        <v>0.1</v>
      </c>
      <c r="J34" s="20">
        <v>0.1</v>
      </c>
      <c r="K34" s="20">
        <v>0.1</v>
      </c>
      <c r="L34" s="20">
        <v>0.1</v>
      </c>
      <c r="M34" s="20">
        <v>0.1</v>
      </c>
      <c r="N34" s="20">
        <v>0.1</v>
      </c>
      <c r="O34" s="20">
        <v>0.1</v>
      </c>
      <c r="P34" s="33"/>
      <c r="Q34" s="33"/>
      <c r="R34" s="33"/>
      <c r="S34" s="6"/>
      <c r="T34" s="6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60">
      <c r="A35" s="1">
        <f t="shared" si="0"/>
        <v>35</v>
      </c>
      <c r="B35" s="10" t="s">
        <v>245</v>
      </c>
      <c r="E35" s="40">
        <v>8.3333333333333301E-2</v>
      </c>
      <c r="F35" s="40">
        <f t="shared" ref="F35" si="2">E35</f>
        <v>8.3333333333333301E-2</v>
      </c>
      <c r="G35" s="40">
        <f t="shared" ref="G35" si="3">F35</f>
        <v>8.3333333333333301E-2</v>
      </c>
      <c r="H35" s="40">
        <f t="shared" ref="H35" si="4">G35</f>
        <v>8.3333333333333301E-2</v>
      </c>
      <c r="I35" s="40">
        <f t="shared" ref="I35" si="5">H35</f>
        <v>8.3333333333333301E-2</v>
      </c>
      <c r="J35" s="40">
        <f t="shared" ref="J35" si="6">I35</f>
        <v>8.3333333333333301E-2</v>
      </c>
      <c r="K35" s="40">
        <f t="shared" ref="K35" si="7">J35</f>
        <v>8.3333333333333301E-2</v>
      </c>
      <c r="L35" s="40">
        <f t="shared" ref="L35" si="8">K35</f>
        <v>8.3333333333333301E-2</v>
      </c>
      <c r="M35" s="40">
        <f t="shared" ref="M35" si="9">L35</f>
        <v>8.3333333333333301E-2</v>
      </c>
      <c r="N35" s="40">
        <f t="shared" ref="N35:O35" si="10">M35</f>
        <v>8.3333333333333301E-2</v>
      </c>
      <c r="O35" s="40">
        <f t="shared" si="10"/>
        <v>8.3333333333333301E-2</v>
      </c>
      <c r="P35" s="33"/>
      <c r="Q35" s="33"/>
      <c r="R35" s="33"/>
      <c r="S35" s="6"/>
      <c r="T35" s="6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5">
      <c r="A36" s="1">
        <f t="shared" si="0"/>
        <v>36</v>
      </c>
      <c r="B36" s="10"/>
      <c r="C36" s="12"/>
      <c r="D36" s="1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3"/>
      <c r="Q36" s="33"/>
      <c r="R36" s="33"/>
      <c r="S36" s="6"/>
      <c r="T36" s="6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45">
      <c r="A37" s="1">
        <f t="shared" si="0"/>
        <v>37</v>
      </c>
      <c r="B37" s="10" t="s">
        <v>39</v>
      </c>
      <c r="C37" s="12"/>
      <c r="D37" s="1"/>
      <c r="E37" s="20">
        <v>0.05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6"/>
      <c r="T37" s="6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75">
      <c r="A38" s="1">
        <f t="shared" si="0"/>
        <v>38</v>
      </c>
      <c r="B38" s="41" t="s">
        <v>163</v>
      </c>
      <c r="C38" s="12"/>
      <c r="D38" s="1"/>
      <c r="E38" s="20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6"/>
      <c r="T38" s="6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45">
      <c r="A39" s="1">
        <f t="shared" si="0"/>
        <v>39</v>
      </c>
      <c r="B39" s="10" t="s">
        <v>40</v>
      </c>
      <c r="C39" s="12"/>
      <c r="D39" s="1"/>
      <c r="E39" s="20">
        <v>0.1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6"/>
      <c r="T39" s="6"/>
      <c r="U39" s="42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60">
      <c r="A40" s="1">
        <f t="shared" si="0"/>
        <v>40</v>
      </c>
      <c r="B40" s="41" t="s">
        <v>162</v>
      </c>
      <c r="C40" s="12"/>
      <c r="D40" s="1"/>
      <c r="E40" s="20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6"/>
      <c r="T40" s="6"/>
      <c r="U40" s="42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31.5" customHeight="1">
      <c r="A41" s="1">
        <f t="shared" si="0"/>
        <v>41</v>
      </c>
      <c r="B41" s="10" t="s">
        <v>41</v>
      </c>
      <c r="C41" s="12"/>
      <c r="D41" s="1"/>
      <c r="E41" s="20">
        <v>0.7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6"/>
      <c r="T41" s="6"/>
      <c r="U41" s="42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31.5" customHeight="1">
      <c r="A42" s="1">
        <f t="shared" si="0"/>
        <v>42</v>
      </c>
      <c r="B42" s="41" t="s">
        <v>187</v>
      </c>
      <c r="C42" s="12"/>
      <c r="D42" s="4"/>
      <c r="E42" s="38">
        <v>0.04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6"/>
      <c r="T42" s="6"/>
      <c r="U42" s="42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60">
      <c r="A43" s="1">
        <f t="shared" si="0"/>
        <v>43</v>
      </c>
      <c r="B43" s="41" t="s">
        <v>189</v>
      </c>
      <c r="E43" s="38">
        <v>0.6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6"/>
      <c r="T43" s="6"/>
      <c r="U43" s="4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90">
      <c r="A44" s="1">
        <f t="shared" si="0"/>
        <v>44</v>
      </c>
      <c r="B44" s="10" t="s">
        <v>43</v>
      </c>
      <c r="C44" s="12"/>
      <c r="D44" s="14">
        <v>5</v>
      </c>
      <c r="E44" s="4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6"/>
      <c r="T44" s="6"/>
      <c r="U44" s="42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30">
      <c r="A45" s="1">
        <f t="shared" si="0"/>
        <v>45</v>
      </c>
      <c r="B45" s="10" t="s">
        <v>44</v>
      </c>
      <c r="C45" s="12"/>
      <c r="D45" s="4"/>
      <c r="E45" s="38">
        <v>0.04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8"/>
      <c r="T45" s="8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60">
      <c r="A46" s="1">
        <f t="shared" si="0"/>
        <v>46</v>
      </c>
      <c r="B46" s="10" t="s">
        <v>180</v>
      </c>
      <c r="C46" s="12"/>
      <c r="D46" s="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8"/>
      <c r="T46" s="8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5">
      <c r="A47" s="1">
        <f t="shared" si="0"/>
        <v>47</v>
      </c>
      <c r="B47" s="10" t="s">
        <v>45</v>
      </c>
      <c r="C47" s="12"/>
      <c r="D47" s="14">
        <v>7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6"/>
      <c r="T47" s="6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5">
      <c r="A48" s="1">
        <f t="shared" si="0"/>
        <v>48</v>
      </c>
      <c r="B48" s="6" t="s">
        <v>181</v>
      </c>
      <c r="C48" s="12"/>
      <c r="D48" s="45">
        <v>-0.3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6"/>
      <c r="T48" s="6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5">
      <c r="A49" s="1">
        <f t="shared" si="0"/>
        <v>49</v>
      </c>
      <c r="B49" s="6" t="s">
        <v>182</v>
      </c>
      <c r="C49" s="12"/>
      <c r="D49" s="46">
        <v>100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6"/>
      <c r="T49" s="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45.75">
      <c r="A50" s="1">
        <f t="shared" si="0"/>
        <v>50</v>
      </c>
      <c r="B50" s="10" t="s">
        <v>46</v>
      </c>
      <c r="C50" s="12"/>
      <c r="D50" s="14">
        <f>D49*D47^D48</f>
        <v>55.778982530324605</v>
      </c>
      <c r="E50" s="6" t="s">
        <v>183</v>
      </c>
      <c r="F50" s="1" t="s">
        <v>214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6"/>
      <c r="T50" s="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60">
      <c r="A51" s="1">
        <f t="shared" si="0"/>
        <v>51</v>
      </c>
      <c r="B51" s="10" t="s">
        <v>47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1"/>
      <c r="P51" s="1"/>
      <c r="Q51" s="1"/>
      <c r="R51" s="1"/>
      <c r="S51" s="8"/>
      <c r="T51" s="8"/>
      <c r="U51" s="42"/>
      <c r="V51" s="4"/>
      <c r="W51" s="4"/>
      <c r="X51" s="48"/>
      <c r="Y51" s="4"/>
      <c r="Z51" s="4"/>
      <c r="AA51" s="4"/>
      <c r="AB51" s="4"/>
      <c r="AC51" s="4"/>
      <c r="AD51" s="4"/>
      <c r="AE51" s="4"/>
      <c r="AF51" s="4"/>
    </row>
    <row r="52" spans="1:32" ht="30">
      <c r="A52" s="1">
        <f t="shared" si="0"/>
        <v>52</v>
      </c>
      <c r="B52" s="11" t="s">
        <v>48</v>
      </c>
      <c r="C52" s="7" t="s">
        <v>15</v>
      </c>
      <c r="D52" s="7">
        <v>0</v>
      </c>
      <c r="E52" s="7">
        <v>1</v>
      </c>
      <c r="F52" s="7">
        <v>2</v>
      </c>
      <c r="G52" s="7">
        <v>3</v>
      </c>
      <c r="H52" s="7">
        <v>4</v>
      </c>
      <c r="I52" s="7">
        <v>5</v>
      </c>
      <c r="J52" s="7">
        <v>6</v>
      </c>
      <c r="K52" s="7"/>
      <c r="L52" s="7"/>
      <c r="M52" s="7"/>
      <c r="N52" s="7"/>
      <c r="O52" s="7"/>
      <c r="P52" s="7"/>
      <c r="Q52" s="7" t="s">
        <v>220</v>
      </c>
      <c r="R52" s="7" t="s">
        <v>221</v>
      </c>
      <c r="S52" s="49" t="str">
        <f>[4]!FormDisp(E52)</f>
        <v>1</v>
      </c>
      <c r="T52" s="49" t="str">
        <f>[4]!FormDisp(F52)</f>
        <v>2</v>
      </c>
      <c r="U52" s="42"/>
      <c r="V52" s="4"/>
      <c r="W52" s="4"/>
      <c r="X52" s="48"/>
      <c r="Y52" s="4"/>
      <c r="Z52" s="4"/>
      <c r="AA52" s="4"/>
      <c r="AB52" s="4"/>
      <c r="AC52" s="4"/>
      <c r="AD52" s="4"/>
      <c r="AE52" s="4"/>
      <c r="AF52" s="4"/>
    </row>
    <row r="53" spans="1:32" ht="15">
      <c r="A53" s="1">
        <f t="shared" si="0"/>
        <v>53</v>
      </c>
      <c r="B53" s="10" t="s">
        <v>49</v>
      </c>
      <c r="C53" s="12"/>
      <c r="D53" s="1"/>
      <c r="E53" s="33">
        <f t="shared" ref="E53:J53" si="11">(1+E$20)*(1+E21)-1</f>
        <v>7.0599999999999996E-2</v>
      </c>
      <c r="F53" s="33">
        <f t="shared" si="11"/>
        <v>6.5549999999999997E-2</v>
      </c>
      <c r="G53" s="33">
        <f t="shared" si="11"/>
        <v>6.5549999999999997E-2</v>
      </c>
      <c r="H53" s="33">
        <f t="shared" si="11"/>
        <v>6.0499999999999998E-2</v>
      </c>
      <c r="I53" s="33">
        <f t="shared" si="11"/>
        <v>5.5449999999999999E-2</v>
      </c>
      <c r="J53" s="33">
        <f t="shared" si="11"/>
        <v>5.2420000000000133E-2</v>
      </c>
      <c r="K53" s="33">
        <f t="shared" ref="K53:O53" si="12">(1+K$20)*(1+K21)-1</f>
        <v>5.04E-2</v>
      </c>
      <c r="L53" s="33">
        <f t="shared" si="12"/>
        <v>4.5350000000000001E-2</v>
      </c>
      <c r="M53" s="33">
        <f t="shared" si="12"/>
        <v>4.0300000000000002E-2</v>
      </c>
      <c r="N53" s="33">
        <f t="shared" si="12"/>
        <v>4.0300000000000002E-2</v>
      </c>
      <c r="O53" s="33">
        <f t="shared" si="12"/>
        <v>4.0300000000000002E-2</v>
      </c>
      <c r="P53" s="33"/>
      <c r="Q53" s="33" t="s">
        <v>312</v>
      </c>
      <c r="R53" s="33" t="s">
        <v>313</v>
      </c>
      <c r="S53" s="49" t="str">
        <f>[4]!FormDisp(E53)</f>
        <v>=(1+E$20)*(1+E21)-1</v>
      </c>
      <c r="T53" s="49" t="str">
        <f>[4]!FormDisp(F53)</f>
        <v>=(1+F$20)*(1+F21)-1</v>
      </c>
      <c r="U53" s="42"/>
      <c r="V53" s="4"/>
      <c r="W53" s="4"/>
      <c r="X53" s="48"/>
      <c r="Y53" s="4"/>
      <c r="Z53" s="4"/>
      <c r="AA53" s="4"/>
      <c r="AB53" s="4"/>
      <c r="AC53" s="4"/>
      <c r="AD53" s="4"/>
      <c r="AE53" s="4"/>
      <c r="AF53" s="4"/>
    </row>
    <row r="54" spans="1:32" ht="15">
      <c r="A54" s="1">
        <f t="shared" si="0"/>
        <v>54</v>
      </c>
      <c r="B54" s="12"/>
      <c r="C54" s="12"/>
      <c r="D54" s="12"/>
      <c r="E54" s="1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 t="s">
        <v>222</v>
      </c>
      <c r="R54" s="33" t="s">
        <v>222</v>
      </c>
      <c r="S54" s="49" t="str">
        <f>[4]!FormDisp(E54)</f>
        <v/>
      </c>
      <c r="T54" s="49" t="str">
        <f>[4]!FormDisp(F54)</f>
        <v/>
      </c>
      <c r="U54" s="42"/>
      <c r="V54" s="4"/>
      <c r="W54" s="4"/>
      <c r="X54" s="48"/>
      <c r="Y54" s="4"/>
      <c r="Z54" s="4"/>
      <c r="AA54" s="4"/>
      <c r="AB54" s="4"/>
      <c r="AC54" s="4"/>
      <c r="AD54" s="4"/>
      <c r="AE54" s="4"/>
      <c r="AF54" s="4"/>
    </row>
    <row r="55" spans="1:32" ht="15">
      <c r="A55" s="1">
        <f t="shared" si="0"/>
        <v>55</v>
      </c>
      <c r="B55" s="10" t="s">
        <v>50</v>
      </c>
      <c r="C55" s="12"/>
      <c r="D55" s="1"/>
      <c r="E55" s="33">
        <f t="shared" ref="E55:J55" si="13">(1+E$20)*(1+E22)-1</f>
        <v>6.5299999999999914E-2</v>
      </c>
      <c r="F55" s="33">
        <f t="shared" si="13"/>
        <v>6.0274999999999856E-2</v>
      </c>
      <c r="G55" s="33">
        <f t="shared" si="13"/>
        <v>6.0274999999999856E-2</v>
      </c>
      <c r="H55" s="33">
        <f t="shared" si="13"/>
        <v>6.0499999999999998E-2</v>
      </c>
      <c r="I55" s="33">
        <f t="shared" si="13"/>
        <v>5.5449999999999999E-2</v>
      </c>
      <c r="J55" s="33">
        <f t="shared" si="13"/>
        <v>5.2420000000000133E-2</v>
      </c>
      <c r="K55" s="33">
        <f>(1+K$20)*(1+K22)-1</f>
        <v>5.04E-2</v>
      </c>
      <c r="L55" s="33">
        <f>(1+L$20)*(1+L22)-1</f>
        <v>4.5350000000000001E-2</v>
      </c>
      <c r="M55" s="33">
        <f>(1+M$20)*(1+M22)-1</f>
        <v>4.0300000000000002E-2</v>
      </c>
      <c r="N55" s="33">
        <f>(1+N$20)*(1+N22)-1</f>
        <v>4.0300000000000002E-2</v>
      </c>
      <c r="O55" s="33">
        <f>(1+O$20)*(1+O22)-1</f>
        <v>4.0300000000000002E-2</v>
      </c>
      <c r="P55" s="33"/>
      <c r="Q55" s="33" t="s">
        <v>314</v>
      </c>
      <c r="R55" s="33" t="s">
        <v>315</v>
      </c>
      <c r="S55" s="49" t="str">
        <f>[4]!FormDisp(E55)</f>
        <v>=(1+E$20)*(1+E22)-1</v>
      </c>
      <c r="T55" s="49" t="str">
        <f>[4]!FormDisp(F55)</f>
        <v>=(1+F$20)*(1+F22)-1</v>
      </c>
      <c r="U55" s="42"/>
      <c r="V55" s="4"/>
      <c r="W55" s="4"/>
      <c r="X55" s="48"/>
      <c r="Y55" s="4"/>
      <c r="Z55" s="4"/>
      <c r="AA55" s="4"/>
      <c r="AB55" s="4"/>
      <c r="AC55" s="4"/>
      <c r="AD55" s="4"/>
      <c r="AE55" s="4"/>
      <c r="AF55" s="4"/>
    </row>
    <row r="56" spans="1:32" ht="15">
      <c r="A56" s="1">
        <f t="shared" si="0"/>
        <v>56</v>
      </c>
      <c r="B56" s="6"/>
      <c r="C56" s="12"/>
      <c r="D56" s="12"/>
      <c r="E56" s="1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 t="s">
        <v>222</v>
      </c>
      <c r="R56" s="33" t="s">
        <v>222</v>
      </c>
      <c r="S56" s="49" t="str">
        <f>[4]!FormDisp(E56)</f>
        <v/>
      </c>
      <c r="T56" s="49" t="str">
        <f>[4]!FormDisp(F56)</f>
        <v/>
      </c>
      <c r="U56" s="42"/>
      <c r="V56" s="4"/>
      <c r="W56" s="4"/>
      <c r="X56" s="48"/>
      <c r="Y56" s="4"/>
      <c r="Z56" s="4"/>
      <c r="AA56" s="4"/>
      <c r="AB56" s="4"/>
      <c r="AC56" s="4"/>
      <c r="AD56" s="4"/>
      <c r="AE56" s="4"/>
      <c r="AF56" s="4"/>
    </row>
    <row r="57" spans="1:32" ht="15">
      <c r="A57" s="1">
        <f t="shared" si="0"/>
        <v>57</v>
      </c>
      <c r="B57" s="41" t="s">
        <v>51</v>
      </c>
      <c r="C57" s="12"/>
      <c r="D57" s="1"/>
      <c r="E57" s="33">
        <f t="shared" ref="E57:I58" si="14">(1+E$20)*(1+E24)-1</f>
        <v>6.5299999999999914E-2</v>
      </c>
      <c r="F57" s="33">
        <f t="shared" si="14"/>
        <v>6.0274999999999856E-2</v>
      </c>
      <c r="G57" s="33">
        <f t="shared" si="14"/>
        <v>6.0274999999999856E-2</v>
      </c>
      <c r="H57" s="33">
        <f t="shared" si="14"/>
        <v>5.5250000000000021E-2</v>
      </c>
      <c r="I57" s="33">
        <f t="shared" si="14"/>
        <v>5.0224999999999742E-2</v>
      </c>
      <c r="J57" s="33">
        <f t="shared" ref="J57:N58" si="15">(1+J$20)*(1+J24)-1</f>
        <v>4.7209999999999974E-2</v>
      </c>
      <c r="K57" s="33">
        <f t="shared" si="15"/>
        <v>4.5199999999999907E-2</v>
      </c>
      <c r="L57" s="33">
        <f t="shared" si="15"/>
        <v>4.017499999999985E-2</v>
      </c>
      <c r="M57" s="33">
        <f t="shared" si="15"/>
        <v>3.5150000000000015E-2</v>
      </c>
      <c r="N57" s="33">
        <f t="shared" si="15"/>
        <v>3.5150000000000015E-2</v>
      </c>
      <c r="O57" s="33"/>
      <c r="P57" s="33"/>
      <c r="Q57" s="33" t="s">
        <v>316</v>
      </c>
      <c r="R57" s="33" t="s">
        <v>317</v>
      </c>
      <c r="S57" s="49" t="str">
        <f>[4]!FormDisp(E57)</f>
        <v>=(1+E$20)*(1+E24)-1</v>
      </c>
      <c r="T57" s="49" t="str">
        <f>[4]!FormDisp(F57)</f>
        <v>=(1+F$20)*(1+F24)-1</v>
      </c>
      <c r="U57" s="42"/>
      <c r="V57" s="4"/>
      <c r="W57" s="4"/>
      <c r="X57" s="48"/>
      <c r="Y57" s="4"/>
      <c r="Z57" s="4"/>
      <c r="AA57" s="4"/>
      <c r="AB57" s="4"/>
      <c r="AC57" s="4"/>
      <c r="AD57" s="4"/>
      <c r="AE57" s="4"/>
      <c r="AF57" s="4"/>
    </row>
    <row r="58" spans="1:32" ht="30">
      <c r="A58" s="1">
        <f t="shared" si="0"/>
        <v>58</v>
      </c>
      <c r="B58" s="6" t="s">
        <v>52</v>
      </c>
      <c r="C58" s="12"/>
      <c r="D58" s="12"/>
      <c r="E58" s="33">
        <f t="shared" si="14"/>
        <v>7.5899999999999856E-2</v>
      </c>
      <c r="F58" s="33">
        <f t="shared" si="14"/>
        <v>7.0824999999999916E-2</v>
      </c>
      <c r="G58" s="33">
        <f t="shared" si="14"/>
        <v>7.0824999999999916E-2</v>
      </c>
      <c r="H58" s="33">
        <f t="shared" si="14"/>
        <v>6.5749999999999975E-2</v>
      </c>
      <c r="I58" s="33">
        <f t="shared" si="14"/>
        <v>6.0674999999999812E-2</v>
      </c>
      <c r="J58" s="33">
        <f t="shared" si="15"/>
        <v>5.7629999999999848E-2</v>
      </c>
      <c r="K58" s="33">
        <f t="shared" si="15"/>
        <v>5.5599999999999872E-2</v>
      </c>
      <c r="L58" s="33">
        <f t="shared" si="15"/>
        <v>5.0524999999999709E-2</v>
      </c>
      <c r="M58" s="33">
        <f t="shared" si="15"/>
        <v>4.544999999999999E-2</v>
      </c>
      <c r="N58" s="33">
        <f t="shared" si="15"/>
        <v>4.544999999999999E-2</v>
      </c>
      <c r="O58" s="33"/>
      <c r="P58" s="33"/>
      <c r="Q58" s="33" t="s">
        <v>318</v>
      </c>
      <c r="R58" s="33" t="s">
        <v>319</v>
      </c>
      <c r="S58" s="49" t="str">
        <f>[4]!FormDisp(E58)</f>
        <v>=(1+E$20)*(1+E25)-1</v>
      </c>
      <c r="T58" s="49" t="str">
        <f>[4]!FormDisp(F58)</f>
        <v>=(1+F$20)*(1+F25)-1</v>
      </c>
      <c r="U58" s="42"/>
      <c r="V58" s="4"/>
      <c r="W58" s="4"/>
      <c r="X58" s="48"/>
      <c r="Y58" s="4"/>
      <c r="Z58" s="4"/>
      <c r="AA58" s="4"/>
      <c r="AB58" s="4"/>
      <c r="AC58" s="4"/>
      <c r="AD58" s="4"/>
      <c r="AE58" s="4"/>
      <c r="AF58" s="4"/>
    </row>
    <row r="59" spans="1:32" ht="15">
      <c r="A59" s="1">
        <f t="shared" si="0"/>
        <v>59</v>
      </c>
      <c r="B59" s="6"/>
      <c r="C59" s="12"/>
      <c r="D59" s="1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 t="s">
        <v>222</v>
      </c>
      <c r="R59" s="33" t="s">
        <v>222</v>
      </c>
      <c r="S59" s="49" t="str">
        <f>[4]!FormDisp(E59)</f>
        <v/>
      </c>
      <c r="T59" s="49" t="str">
        <f>[4]!FormDisp(F59)</f>
        <v/>
      </c>
      <c r="U59" s="42"/>
      <c r="V59" s="4"/>
      <c r="W59" s="4"/>
      <c r="X59" s="48"/>
      <c r="Y59" s="4"/>
      <c r="Z59" s="4"/>
      <c r="AA59" s="4"/>
      <c r="AB59" s="4"/>
      <c r="AC59" s="4"/>
      <c r="AD59" s="4"/>
      <c r="AE59" s="4"/>
      <c r="AF59" s="4"/>
    </row>
    <row r="60" spans="1:32" ht="45">
      <c r="A60" s="1">
        <f t="shared" si="0"/>
        <v>60</v>
      </c>
      <c r="B60" s="6" t="s">
        <v>257</v>
      </c>
      <c r="C60" s="12"/>
      <c r="D60" s="12"/>
      <c r="E60" s="33">
        <f>(1+E20)*(1+E23)-1</f>
        <v>6.5299999999999914E-2</v>
      </c>
      <c r="F60" s="33">
        <f t="shared" ref="F60:N60" si="16">(1+F20)*(1+F23)-1</f>
        <v>6.0274999999999856E-2</v>
      </c>
      <c r="G60" s="33">
        <f t="shared" si="16"/>
        <v>6.0274999999999856E-2</v>
      </c>
      <c r="H60" s="33">
        <f t="shared" si="16"/>
        <v>6.0499999999999998E-2</v>
      </c>
      <c r="I60" s="33">
        <f t="shared" si="16"/>
        <v>5.5449999999999999E-2</v>
      </c>
      <c r="J60" s="33">
        <f t="shared" si="16"/>
        <v>5.2420000000000133E-2</v>
      </c>
      <c r="K60" s="33">
        <f t="shared" si="16"/>
        <v>5.04E-2</v>
      </c>
      <c r="L60" s="33">
        <f t="shared" si="16"/>
        <v>4.5350000000000001E-2</v>
      </c>
      <c r="M60" s="33">
        <f t="shared" si="16"/>
        <v>4.0300000000000002E-2</v>
      </c>
      <c r="N60" s="33">
        <f t="shared" si="16"/>
        <v>4.0300000000000002E-2</v>
      </c>
      <c r="O60" s="33"/>
      <c r="P60" s="33"/>
      <c r="Q60" s="33" t="s">
        <v>320</v>
      </c>
      <c r="R60" s="33" t="s">
        <v>321</v>
      </c>
      <c r="S60" s="49" t="str">
        <f>[4]!FormDisp(E60)</f>
        <v>=(1+E20)*(1+E23)-1</v>
      </c>
      <c r="T60" s="49" t="str">
        <f>[4]!FormDisp(F60)</f>
        <v>=(1+F20)*(1+F23)-1</v>
      </c>
      <c r="U60" s="42"/>
      <c r="V60" s="4"/>
      <c r="W60" s="4"/>
      <c r="X60" s="48"/>
      <c r="Y60" s="4"/>
      <c r="Z60" s="4"/>
      <c r="AA60" s="4"/>
      <c r="AB60" s="4"/>
      <c r="AC60" s="4"/>
      <c r="AD60" s="4"/>
      <c r="AE60" s="4"/>
      <c r="AF60" s="4"/>
    </row>
    <row r="61" spans="1:32" ht="30">
      <c r="A61" s="1">
        <f t="shared" si="0"/>
        <v>61</v>
      </c>
      <c r="B61" s="10" t="s">
        <v>42</v>
      </c>
      <c r="C61" s="12"/>
      <c r="D61" s="1"/>
      <c r="E61" s="50">
        <f t="shared" ref="E61:N61" si="17">$E$42*E195</f>
        <v>16.720754035150346</v>
      </c>
      <c r="F61" s="50">
        <f t="shared" si="17"/>
        <v>17.994967456775996</v>
      </c>
      <c r="G61" s="50">
        <f t="shared" si="17"/>
        <v>19.558028325039018</v>
      </c>
      <c r="H61" s="50">
        <f t="shared" si="17"/>
        <v>21.156114819477953</v>
      </c>
      <c r="I61" s="50">
        <f t="shared" si="17"/>
        <v>22.887451920873456</v>
      </c>
      <c r="J61" s="50">
        <f t="shared" si="17"/>
        <v>24.689392454329781</v>
      </c>
      <c r="K61" s="50">
        <f t="shared" si="17"/>
        <v>26.582081279878704</v>
      </c>
      <c r="L61" s="50">
        <f t="shared" si="17"/>
        <v>28.482268132569224</v>
      </c>
      <c r="M61" s="50">
        <f t="shared" si="17"/>
        <v>30.370856126769564</v>
      </c>
      <c r="N61" s="50">
        <f t="shared" si="17"/>
        <v>32.384671669395331</v>
      </c>
      <c r="O61" s="1"/>
      <c r="P61" s="1"/>
      <c r="Q61" s="1" t="s">
        <v>322</v>
      </c>
      <c r="R61" s="1" t="s">
        <v>323</v>
      </c>
      <c r="S61" s="49" t="str">
        <f>[4]!FormDisp(E61)</f>
        <v>=$E$42*E195</v>
      </c>
      <c r="T61" s="49" t="str">
        <f>[4]!FormDisp(F61)</f>
        <v>=$E$42*F195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5">
      <c r="A62" s="1">
        <f t="shared" si="0"/>
        <v>62</v>
      </c>
      <c r="B62" s="6"/>
      <c r="C62" s="7" t="s">
        <v>15</v>
      </c>
      <c r="D62" s="7">
        <v>0</v>
      </c>
      <c r="E62" s="7">
        <v>1</v>
      </c>
      <c r="F62" s="7">
        <v>2</v>
      </c>
      <c r="G62" s="7">
        <v>3</v>
      </c>
      <c r="H62" s="7">
        <v>4</v>
      </c>
      <c r="I62" s="7">
        <v>5</v>
      </c>
      <c r="J62" s="7">
        <v>6</v>
      </c>
      <c r="K62" s="7">
        <v>7</v>
      </c>
      <c r="L62" s="7">
        <v>8</v>
      </c>
      <c r="M62" s="7">
        <v>9</v>
      </c>
      <c r="N62" s="7">
        <v>10</v>
      </c>
      <c r="O62" s="7">
        <v>11</v>
      </c>
      <c r="P62" s="7"/>
      <c r="Q62" s="7" t="s">
        <v>220</v>
      </c>
      <c r="R62" s="7" t="s">
        <v>221</v>
      </c>
      <c r="S62" s="49" t="str">
        <f>[4]!FormDisp(E62)</f>
        <v>1</v>
      </c>
      <c r="T62" s="49" t="str">
        <f>[4]!FormDisp(F62)</f>
        <v>2</v>
      </c>
      <c r="U62" s="1"/>
      <c r="V62" s="1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45">
      <c r="A63" s="1">
        <f t="shared" si="0"/>
        <v>63</v>
      </c>
      <c r="B63" s="10" t="s">
        <v>53</v>
      </c>
      <c r="C63" s="12"/>
      <c r="D63" s="1"/>
      <c r="E63" s="51">
        <f t="shared" ref="E63:O63" si="18">(1+E26)</f>
        <v>1</v>
      </c>
      <c r="F63" s="51">
        <f t="shared" si="18"/>
        <v>1.01</v>
      </c>
      <c r="G63" s="51">
        <f t="shared" si="18"/>
        <v>1.02</v>
      </c>
      <c r="H63" s="51">
        <f t="shared" si="18"/>
        <v>1.02</v>
      </c>
      <c r="I63" s="51">
        <f t="shared" si="18"/>
        <v>1.0249999999999999</v>
      </c>
      <c r="J63" s="51">
        <f t="shared" si="18"/>
        <v>1.0249999999999999</v>
      </c>
      <c r="K63" s="51">
        <f t="shared" si="18"/>
        <v>1.0249999999999999</v>
      </c>
      <c r="L63" s="51">
        <f t="shared" si="18"/>
        <v>1.0249999999999999</v>
      </c>
      <c r="M63" s="51">
        <f t="shared" si="18"/>
        <v>1.0249999999999999</v>
      </c>
      <c r="N63" s="51">
        <f t="shared" si="18"/>
        <v>1.0249999999999999</v>
      </c>
      <c r="O63" s="51">
        <f t="shared" si="18"/>
        <v>1.0249999999999999</v>
      </c>
      <c r="P63" s="51"/>
      <c r="Q63" s="51" t="s">
        <v>324</v>
      </c>
      <c r="R63" s="51" t="s">
        <v>325</v>
      </c>
      <c r="S63" s="49" t="str">
        <f>[4]!FormDisp(E63)</f>
        <v>=(1+E26)</v>
      </c>
      <c r="T63" s="49" t="str">
        <f>[4]!FormDisp(F63)</f>
        <v>=(1+F26)</v>
      </c>
      <c r="U63" s="4"/>
      <c r="V63" s="4"/>
      <c r="W63" s="4"/>
      <c r="X63" s="4"/>
      <c r="Y63" s="52"/>
      <c r="Z63" s="4"/>
      <c r="AA63" s="4"/>
      <c r="AB63" s="4"/>
      <c r="AC63" s="4"/>
      <c r="AD63" s="4"/>
      <c r="AE63" s="4"/>
      <c r="AF63" s="4"/>
    </row>
    <row r="64" spans="1:32" ht="15">
      <c r="A64" s="1">
        <f t="shared" si="0"/>
        <v>64</v>
      </c>
      <c r="B64" s="6"/>
      <c r="C64" s="12"/>
      <c r="D64" s="1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 t="s">
        <v>222</v>
      </c>
      <c r="R64" s="53" t="s">
        <v>222</v>
      </c>
      <c r="S64" s="49" t="str">
        <f>[4]!FormDisp(E64)</f>
        <v/>
      </c>
      <c r="T64" s="49" t="str">
        <f>[4]!FormDisp(F64)</f>
        <v/>
      </c>
      <c r="U64" s="1"/>
      <c r="V64" s="42"/>
      <c r="W64" s="4"/>
      <c r="X64" s="4"/>
      <c r="Y64" s="52"/>
      <c r="Z64" s="4"/>
      <c r="AA64" s="4"/>
      <c r="AB64" s="4"/>
      <c r="AC64" s="4"/>
      <c r="AD64" s="4"/>
      <c r="AE64" s="4"/>
      <c r="AF64" s="4"/>
    </row>
    <row r="65" spans="1:32" ht="45">
      <c r="A65" s="1">
        <f t="shared" si="0"/>
        <v>65</v>
      </c>
      <c r="B65" s="11" t="s">
        <v>54</v>
      </c>
      <c r="C65" s="7" t="s">
        <v>15</v>
      </c>
      <c r="D65" s="7">
        <v>0</v>
      </c>
      <c r="E65" s="7">
        <v>1</v>
      </c>
      <c r="F65" s="7">
        <v>2</v>
      </c>
      <c r="G65" s="7">
        <v>3</v>
      </c>
      <c r="H65" s="7">
        <v>4</v>
      </c>
      <c r="I65" s="7">
        <v>5</v>
      </c>
      <c r="J65" s="7">
        <v>6</v>
      </c>
      <c r="K65" s="7">
        <v>7</v>
      </c>
      <c r="L65" s="7">
        <v>8</v>
      </c>
      <c r="M65" s="7">
        <v>9</v>
      </c>
      <c r="N65" s="7">
        <v>10</v>
      </c>
      <c r="O65" s="7">
        <v>11</v>
      </c>
      <c r="P65" s="7"/>
      <c r="Q65" s="7" t="s">
        <v>220</v>
      </c>
      <c r="R65" s="7" t="s">
        <v>221</v>
      </c>
      <c r="S65" s="49" t="str">
        <f>[4]!FormDisp(E65)</f>
        <v>1</v>
      </c>
      <c r="T65" s="49" t="str">
        <f>[4]!FormDisp(F65)</f>
        <v>2</v>
      </c>
      <c r="U65" s="1"/>
      <c r="V65" s="42"/>
      <c r="W65" s="4"/>
      <c r="X65" s="4"/>
      <c r="Y65" s="52"/>
      <c r="Z65" s="4"/>
      <c r="AA65" s="4"/>
      <c r="AB65" s="4"/>
      <c r="AC65" s="4"/>
      <c r="AD65" s="4"/>
      <c r="AE65" s="4"/>
      <c r="AF65" s="4"/>
    </row>
    <row r="66" spans="1:32" ht="30">
      <c r="A66" s="1">
        <f t="shared" si="0"/>
        <v>66</v>
      </c>
      <c r="B66" s="10" t="s">
        <v>55</v>
      </c>
      <c r="C66" s="12"/>
      <c r="D66" s="32"/>
      <c r="E66" s="13">
        <f>D50*E63</f>
        <v>55.778982530324605</v>
      </c>
      <c r="F66" s="13">
        <f t="shared" ref="F66:O66" si="19">E66*F63</f>
        <v>56.336772355627851</v>
      </c>
      <c r="G66" s="13">
        <f t="shared" si="19"/>
        <v>57.463507802740409</v>
      </c>
      <c r="H66" s="13">
        <f t="shared" si="19"/>
        <v>58.61277795879522</v>
      </c>
      <c r="I66" s="13">
        <f t="shared" si="19"/>
        <v>60.078097407765092</v>
      </c>
      <c r="J66" s="13">
        <f t="shared" si="19"/>
        <v>61.580049842959212</v>
      </c>
      <c r="K66" s="13">
        <f t="shared" si="19"/>
        <v>63.119551089033187</v>
      </c>
      <c r="L66" s="13">
        <f t="shared" si="19"/>
        <v>64.697539866259007</v>
      </c>
      <c r="M66" s="13">
        <f t="shared" si="19"/>
        <v>66.314978362915483</v>
      </c>
      <c r="N66" s="13">
        <f t="shared" si="19"/>
        <v>67.972852821988369</v>
      </c>
      <c r="O66" s="13">
        <f t="shared" si="19"/>
        <v>69.672174142538069</v>
      </c>
      <c r="P66" s="13"/>
      <c r="Q66" s="13" t="s">
        <v>326</v>
      </c>
      <c r="R66" s="13" t="s">
        <v>327</v>
      </c>
      <c r="S66" s="49" t="str">
        <f>[4]!FormDisp(E66)</f>
        <v>=D50*E63</v>
      </c>
      <c r="T66" s="49" t="str">
        <f>[4]!FormDisp(F66)</f>
        <v>=E66*F63</v>
      </c>
      <c r="W66" s="4"/>
      <c r="X66" s="4"/>
      <c r="Y66" s="52"/>
      <c r="Z66" s="4"/>
      <c r="AA66" s="4"/>
      <c r="AB66" s="4"/>
      <c r="AC66" s="4"/>
      <c r="AD66" s="4"/>
      <c r="AE66" s="4"/>
      <c r="AF66" s="4"/>
    </row>
    <row r="67" spans="1:32" ht="15">
      <c r="A67" s="1">
        <f t="shared" si="0"/>
        <v>67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 t="s">
        <v>222</v>
      </c>
      <c r="R67" s="13" t="s">
        <v>222</v>
      </c>
      <c r="S67" s="49" t="str">
        <f>[4]!FormDisp(E67)</f>
        <v/>
      </c>
      <c r="T67" s="49" t="str">
        <f>[4]!FormDisp(F67)</f>
        <v/>
      </c>
      <c r="W67" s="4"/>
      <c r="X67" s="4"/>
      <c r="Y67" s="52"/>
      <c r="Z67" s="4"/>
      <c r="AA67" s="4"/>
      <c r="AB67" s="4"/>
      <c r="AC67" s="4"/>
      <c r="AD67" s="4"/>
      <c r="AE67" s="4"/>
      <c r="AF67" s="4"/>
    </row>
    <row r="68" spans="1:32" ht="15">
      <c r="A68" s="1">
        <f t="shared" si="0"/>
        <v>68</v>
      </c>
      <c r="B68" s="10" t="s">
        <v>56</v>
      </c>
      <c r="C68" s="12"/>
      <c r="D68" s="13"/>
      <c r="E68" s="13">
        <f>D47*(1+E53)</f>
        <v>7.4942000000000002</v>
      </c>
      <c r="F68" s="13">
        <f t="shared" ref="F68:O68" si="20">E68*(1+F53)</f>
        <v>7.9854448100000006</v>
      </c>
      <c r="G68" s="13">
        <f t="shared" si="20"/>
        <v>8.5088907172955004</v>
      </c>
      <c r="H68" s="13">
        <f t="shared" si="20"/>
        <v>9.0236786056918774</v>
      </c>
      <c r="I68" s="13">
        <f t="shared" si="20"/>
        <v>9.5240415843774926</v>
      </c>
      <c r="J68" s="13">
        <f t="shared" si="20"/>
        <v>10.023291844230561</v>
      </c>
      <c r="K68" s="13">
        <f t="shared" si="20"/>
        <v>10.528465753179782</v>
      </c>
      <c r="L68" s="13">
        <f t="shared" si="20"/>
        <v>11.005931675086485</v>
      </c>
      <c r="M68" s="13">
        <f t="shared" si="20"/>
        <v>11.449470721592471</v>
      </c>
      <c r="N68" s="13">
        <f t="shared" si="20"/>
        <v>11.910884391672647</v>
      </c>
      <c r="O68" s="13">
        <f t="shared" si="20"/>
        <v>12.390893032657056</v>
      </c>
      <c r="P68" s="13"/>
      <c r="Q68" s="13" t="s">
        <v>328</v>
      </c>
      <c r="R68" s="13" t="s">
        <v>329</v>
      </c>
      <c r="S68" s="49" t="str">
        <f>[4]!FormDisp(E68)</f>
        <v>=D47*(1+E53)</v>
      </c>
      <c r="T68" s="49" t="str">
        <f>[4]!FormDisp(F68)</f>
        <v>=E68*(1+F53)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5">
      <c r="A69" s="1">
        <f t="shared" si="0"/>
        <v>69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 t="s">
        <v>222</v>
      </c>
      <c r="R69" s="13" t="s">
        <v>222</v>
      </c>
      <c r="S69" s="49" t="str">
        <f>[4]!FormDisp(E69)</f>
        <v/>
      </c>
      <c r="T69" s="49" t="str">
        <f>[4]!FormDisp(F69)</f>
        <v/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5">
      <c r="A70" s="1">
        <f t="shared" si="0"/>
        <v>70</v>
      </c>
      <c r="B70" s="10" t="s">
        <v>57</v>
      </c>
      <c r="C70" s="12"/>
      <c r="D70" s="13"/>
      <c r="E70" s="13">
        <f t="shared" ref="E70:O70" si="21">E68*E66</f>
        <v>418.01885087875866</v>
      </c>
      <c r="F70" s="13">
        <f t="shared" si="21"/>
        <v>449.8741864193999</v>
      </c>
      <c r="G70" s="13">
        <f t="shared" si="21"/>
        <v>488.95070812597544</v>
      </c>
      <c r="H70" s="13">
        <f t="shared" si="21"/>
        <v>528.90287048694881</v>
      </c>
      <c r="I70" s="13">
        <f t="shared" si="21"/>
        <v>572.18629802183636</v>
      </c>
      <c r="J70" s="13">
        <f t="shared" si="21"/>
        <v>617.23481135824454</v>
      </c>
      <c r="K70" s="13">
        <f t="shared" si="21"/>
        <v>664.55203199696757</v>
      </c>
      <c r="L70" s="13">
        <f t="shared" si="21"/>
        <v>712.05670331423062</v>
      </c>
      <c r="M70" s="13">
        <f t="shared" si="21"/>
        <v>759.27140316923908</v>
      </c>
      <c r="N70" s="13">
        <f t="shared" si="21"/>
        <v>809.61679173488335</v>
      </c>
      <c r="O70" s="13">
        <f t="shared" si="21"/>
        <v>863.30045715284405</v>
      </c>
      <c r="P70" s="13"/>
      <c r="Q70" s="13" t="s">
        <v>330</v>
      </c>
      <c r="R70" s="13" t="s">
        <v>331</v>
      </c>
      <c r="S70" s="49" t="str">
        <f>[4]!FormDisp(E70)</f>
        <v>=E68*E66</v>
      </c>
      <c r="T70" s="49" t="str">
        <f>[4]!FormDisp(F70)</f>
        <v>=F68*F66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5">
      <c r="A71" s="1">
        <f t="shared" si="0"/>
        <v>71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 t="s">
        <v>222</v>
      </c>
      <c r="R71" s="19" t="s">
        <v>222</v>
      </c>
      <c r="S71" s="49" t="str">
        <f>[4]!FormDisp(E71)</f>
        <v/>
      </c>
      <c r="T71" s="49" t="str">
        <f>[4]!FormDisp(F71)</f>
        <v/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5">
      <c r="A72" s="1">
        <f t="shared" si="0"/>
        <v>72</v>
      </c>
      <c r="B72" s="8"/>
      <c r="C72" s="7" t="s">
        <v>15</v>
      </c>
      <c r="D72" s="7">
        <v>0</v>
      </c>
      <c r="E72" s="7">
        <v>1</v>
      </c>
      <c r="F72" s="7">
        <v>2</v>
      </c>
      <c r="G72" s="7">
        <v>3</v>
      </c>
      <c r="H72" s="7">
        <v>4</v>
      </c>
      <c r="I72" s="7">
        <v>5</v>
      </c>
      <c r="J72" s="7">
        <v>6</v>
      </c>
      <c r="K72" s="7">
        <v>7</v>
      </c>
      <c r="L72" s="7">
        <v>8</v>
      </c>
      <c r="M72" s="7">
        <v>9</v>
      </c>
      <c r="N72" s="7">
        <v>10</v>
      </c>
      <c r="O72" s="7">
        <v>11</v>
      </c>
      <c r="P72" s="7"/>
      <c r="Q72" s="7" t="s">
        <v>220</v>
      </c>
      <c r="R72" s="7" t="s">
        <v>221</v>
      </c>
      <c r="S72" s="49" t="str">
        <f>[4]!FormDisp(E72)</f>
        <v>1</v>
      </c>
      <c r="T72" s="49" t="str">
        <f>[4]!FormDisp(F72)</f>
        <v>2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30">
      <c r="A73" s="1">
        <f t="shared" si="0"/>
        <v>73</v>
      </c>
      <c r="B73" s="10" t="s">
        <v>118</v>
      </c>
      <c r="C73" s="12"/>
      <c r="D73" s="1"/>
      <c r="E73" s="22">
        <f t="shared" ref="E73:N73" si="22">((1+E20)*(1+$E$28)-1)</f>
        <v>8.1200000000000161E-2</v>
      </c>
      <c r="F73" s="22">
        <f t="shared" si="22"/>
        <v>7.6100000000000056E-2</v>
      </c>
      <c r="G73" s="22">
        <f t="shared" si="22"/>
        <v>7.6100000000000056E-2</v>
      </c>
      <c r="H73" s="22">
        <f t="shared" si="22"/>
        <v>7.1000000000000174E-2</v>
      </c>
      <c r="I73" s="22">
        <f t="shared" si="22"/>
        <v>6.5899999999999848E-2</v>
      </c>
      <c r="J73" s="22">
        <f t="shared" si="22"/>
        <v>6.2840000000000007E-2</v>
      </c>
      <c r="K73" s="22">
        <f t="shared" si="22"/>
        <v>6.0799999999999965E-2</v>
      </c>
      <c r="L73" s="22">
        <f t="shared" si="22"/>
        <v>5.5699999999999861E-2</v>
      </c>
      <c r="M73" s="22">
        <f t="shared" si="22"/>
        <v>5.0599999999999978E-2</v>
      </c>
      <c r="N73" s="22">
        <f t="shared" si="22"/>
        <v>5.0599999999999978E-2</v>
      </c>
      <c r="O73" s="22"/>
      <c r="P73" s="22"/>
      <c r="Q73" s="22" t="s">
        <v>332</v>
      </c>
      <c r="R73" s="22" t="s">
        <v>333</v>
      </c>
      <c r="S73" s="49" t="str">
        <f>[4]!FormDisp(E73)</f>
        <v>=((1+E20)*(1+$E$28)-1)</v>
      </c>
      <c r="T73" s="49" t="str">
        <f>[4]!FormDisp(F73)</f>
        <v>=((1+F20)*(1+$E$28)-1)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90">
      <c r="A74" s="1">
        <f t="shared" si="0"/>
        <v>74</v>
      </c>
      <c r="B74" s="10" t="s">
        <v>186</v>
      </c>
      <c r="C74" s="12"/>
      <c r="D74" s="1"/>
      <c r="E74" s="22">
        <f t="shared" ref="E74:N74" si="23">E73+$E$30</f>
        <v>6.1200000000000157E-2</v>
      </c>
      <c r="F74" s="22">
        <f t="shared" si="23"/>
        <v>5.6100000000000053E-2</v>
      </c>
      <c r="G74" s="22">
        <f t="shared" si="23"/>
        <v>5.6100000000000053E-2</v>
      </c>
      <c r="H74" s="22">
        <f t="shared" si="23"/>
        <v>5.100000000000017E-2</v>
      </c>
      <c r="I74" s="22">
        <f t="shared" si="23"/>
        <v>4.5899999999999844E-2</v>
      </c>
      <c r="J74" s="22">
        <f t="shared" si="23"/>
        <v>4.2840000000000003E-2</v>
      </c>
      <c r="K74" s="22">
        <f t="shared" si="23"/>
        <v>4.0799999999999961E-2</v>
      </c>
      <c r="L74" s="22">
        <f t="shared" si="23"/>
        <v>3.5699999999999857E-2</v>
      </c>
      <c r="M74" s="22">
        <f t="shared" si="23"/>
        <v>3.0599999999999978E-2</v>
      </c>
      <c r="N74" s="22">
        <f t="shared" si="23"/>
        <v>3.0599999999999978E-2</v>
      </c>
      <c r="O74" s="22"/>
      <c r="P74" s="22"/>
      <c r="Q74" s="22" t="s">
        <v>334</v>
      </c>
      <c r="R74" s="22" t="s">
        <v>335</v>
      </c>
      <c r="S74" s="49" t="str">
        <f>[4]!FormDisp(E74)</f>
        <v>=E73+$E$30</v>
      </c>
      <c r="T74" s="49" t="str">
        <f>[4]!FormDisp(F74)</f>
        <v>=F73+$E$30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60">
      <c r="A75" s="1">
        <f t="shared" si="0"/>
        <v>75</v>
      </c>
      <c r="B75" s="10" t="s">
        <v>119</v>
      </c>
      <c r="C75" s="12"/>
      <c r="D75" s="1"/>
      <c r="E75" s="22">
        <f t="shared" ref="E75:N75" si="24">E73+$E$29</f>
        <v>0.13120000000000015</v>
      </c>
      <c r="F75" s="22">
        <f t="shared" si="24"/>
        <v>0.12610000000000005</v>
      </c>
      <c r="G75" s="22">
        <f t="shared" si="24"/>
        <v>0.12610000000000005</v>
      </c>
      <c r="H75" s="22">
        <f t="shared" si="24"/>
        <v>0.12100000000000018</v>
      </c>
      <c r="I75" s="22">
        <f t="shared" si="24"/>
        <v>0.11589999999999985</v>
      </c>
      <c r="J75" s="22">
        <f t="shared" si="24"/>
        <v>0.11284000000000001</v>
      </c>
      <c r="K75" s="22">
        <f t="shared" si="24"/>
        <v>0.11079999999999997</v>
      </c>
      <c r="L75" s="22">
        <f t="shared" si="24"/>
        <v>0.10569999999999986</v>
      </c>
      <c r="M75" s="22">
        <f t="shared" si="24"/>
        <v>0.10059999999999998</v>
      </c>
      <c r="N75" s="22">
        <f t="shared" si="24"/>
        <v>0.10059999999999998</v>
      </c>
      <c r="O75" s="22"/>
      <c r="P75" s="22"/>
      <c r="Q75" s="22" t="s">
        <v>336</v>
      </c>
      <c r="R75" s="22" t="s">
        <v>337</v>
      </c>
      <c r="S75" s="49" t="str">
        <f>[4]!FormDisp(E75)</f>
        <v>=E73+$E$29</v>
      </c>
      <c r="T75" s="49" t="str">
        <f>[4]!FormDisp(F75)</f>
        <v>=F73+$E$29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5">
      <c r="A76" s="1">
        <f t="shared" si="0"/>
        <v>76</v>
      </c>
      <c r="B76" s="6"/>
      <c r="C76" s="1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 t="s">
        <v>222</v>
      </c>
      <c r="R76" s="1" t="s">
        <v>222</v>
      </c>
      <c r="S76" s="49" t="str">
        <f>[4]!FormDisp(E76)</f>
        <v/>
      </c>
      <c r="T76" s="49" t="str">
        <f>[4]!FormDisp(F76)</f>
        <v/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30">
      <c r="A77" s="1">
        <f t="shared" ref="A77:A139" si="25">ROW(B77)</f>
        <v>77</v>
      </c>
      <c r="B77" s="55" t="s">
        <v>120</v>
      </c>
      <c r="C77" s="1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 t="s">
        <v>222</v>
      </c>
      <c r="R77" s="1" t="s">
        <v>222</v>
      </c>
      <c r="S77" s="49" t="str">
        <f>[4]!FormDisp(E77)</f>
        <v/>
      </c>
      <c r="T77" s="49" t="str">
        <f>[4]!FormDisp(F77)</f>
        <v/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5">
      <c r="A78" s="1">
        <f t="shared" si="25"/>
        <v>78</v>
      </c>
      <c r="B78" s="6"/>
      <c r="C78" s="7" t="s">
        <v>15</v>
      </c>
      <c r="D78" s="7">
        <v>0</v>
      </c>
      <c r="E78" s="7">
        <v>1</v>
      </c>
      <c r="F78" s="7">
        <v>2</v>
      </c>
      <c r="G78" s="7">
        <v>3</v>
      </c>
      <c r="H78" s="7">
        <v>4</v>
      </c>
      <c r="I78" s="7">
        <v>5</v>
      </c>
      <c r="J78" s="7">
        <v>6</v>
      </c>
      <c r="K78" s="7">
        <v>7</v>
      </c>
      <c r="L78" s="7">
        <v>8</v>
      </c>
      <c r="M78" s="7">
        <v>9</v>
      </c>
      <c r="N78" s="7">
        <v>10</v>
      </c>
      <c r="O78" s="7">
        <v>11</v>
      </c>
      <c r="P78" s="7"/>
      <c r="Q78" s="7" t="s">
        <v>220</v>
      </c>
      <c r="R78" s="7" t="s">
        <v>221</v>
      </c>
      <c r="S78" s="49" t="str">
        <f>[4]!FormDisp(E78)</f>
        <v>1</v>
      </c>
      <c r="T78" s="49" t="str">
        <f>[4]!FormDisp(F78)</f>
        <v>2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30">
      <c r="A79" s="1">
        <f t="shared" si="25"/>
        <v>79</v>
      </c>
      <c r="B79" s="10" t="s">
        <v>121</v>
      </c>
      <c r="C79" s="12"/>
      <c r="D79" s="4"/>
      <c r="E79" s="13">
        <f>D95</f>
        <v>50</v>
      </c>
      <c r="F79" s="13">
        <f t="shared" ref="F79:N79" si="26">E95</f>
        <v>50.5</v>
      </c>
      <c r="G79" s="13">
        <f t="shared" si="26"/>
        <v>51.510000000000005</v>
      </c>
      <c r="H79" s="13">
        <f t="shared" si="26"/>
        <v>52.540200000000013</v>
      </c>
      <c r="I79" s="13">
        <f t="shared" si="26"/>
        <v>53.853705000000005</v>
      </c>
      <c r="J79" s="13">
        <f t="shared" si="26"/>
        <v>55.200047625000003</v>
      </c>
      <c r="K79" s="13">
        <f t="shared" si="26"/>
        <v>56.580048815625005</v>
      </c>
      <c r="L79" s="13">
        <f t="shared" si="26"/>
        <v>57.994550036015639</v>
      </c>
      <c r="M79" s="13">
        <f t="shared" si="26"/>
        <v>59.44441378691603</v>
      </c>
      <c r="N79" s="13">
        <f t="shared" si="26"/>
        <v>60.930524131588939</v>
      </c>
      <c r="O79" s="13"/>
      <c r="P79" s="13"/>
      <c r="Q79" s="13" t="s">
        <v>338</v>
      </c>
      <c r="R79" s="13" t="s">
        <v>339</v>
      </c>
      <c r="S79" s="49" t="str">
        <f>[4]!FormDisp(E79)</f>
        <v>=D95</v>
      </c>
      <c r="T79" s="49" t="str">
        <f>[4]!FormDisp(F79)</f>
        <v>=E95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60">
      <c r="A80" s="1">
        <f t="shared" si="25"/>
        <v>80</v>
      </c>
      <c r="B80" s="10" t="s">
        <v>204</v>
      </c>
      <c r="C80" s="10" t="s">
        <v>194</v>
      </c>
      <c r="D80" s="7">
        <v>1</v>
      </c>
      <c r="E80" s="13">
        <f>D94/D7</f>
        <v>12.5</v>
      </c>
      <c r="F80" s="13">
        <f>E80</f>
        <v>12.5</v>
      </c>
      <c r="G80" s="13">
        <f t="shared" ref="G80:H80" si="27">F80</f>
        <v>12.5</v>
      </c>
      <c r="H80" s="13">
        <f t="shared" si="27"/>
        <v>12.5</v>
      </c>
      <c r="I80" s="13"/>
      <c r="J80" s="13"/>
      <c r="K80" s="13"/>
      <c r="L80" s="13"/>
      <c r="M80" s="13"/>
      <c r="N80" s="13"/>
      <c r="Q80" s="13" t="s">
        <v>563</v>
      </c>
      <c r="R80" s="13" t="s">
        <v>564</v>
      </c>
      <c r="S80" s="13" t="str">
        <f>[4]!FormDisp(INDEX($E$80:$N$89,$D80,E$78))</f>
        <v>=D94/D7</v>
      </c>
      <c r="T80" s="13" t="str">
        <f>[4]!FormDisp(INDEX($E$80:$N$89,$D80,F$78))</f>
        <v>=E80</v>
      </c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3" ht="60">
      <c r="A81" s="1">
        <f t="shared" si="25"/>
        <v>81</v>
      </c>
      <c r="B81" s="10" t="s">
        <v>205</v>
      </c>
      <c r="C81" s="10" t="s">
        <v>195</v>
      </c>
      <c r="D81" s="7">
        <v>2</v>
      </c>
      <c r="E81" s="13"/>
      <c r="F81" s="13">
        <f>E94/D7</f>
        <v>3.25</v>
      </c>
      <c r="G81" s="13">
        <f>F81</f>
        <v>3.25</v>
      </c>
      <c r="H81" s="13">
        <f>G81</f>
        <v>3.25</v>
      </c>
      <c r="I81" s="13">
        <f>H81</f>
        <v>3.25</v>
      </c>
      <c r="J81" s="13"/>
      <c r="K81" s="13"/>
      <c r="L81" s="13"/>
      <c r="M81" s="13"/>
      <c r="N81" s="13"/>
      <c r="O81" s="13"/>
      <c r="Q81" s="13" t="s">
        <v>340</v>
      </c>
      <c r="R81" s="13" t="s">
        <v>565</v>
      </c>
      <c r="S81" s="13" t="str">
        <f>[4]!FormDisp(INDEX($E$80:$N$89,$D81,F$78))</f>
        <v>=E94/D7</v>
      </c>
      <c r="T81" s="13" t="str">
        <f>[4]!FormDisp(INDEX($E$80:$N$89,$D81,G$78))</f>
        <v>=F81</v>
      </c>
      <c r="V81" s="4"/>
      <c r="W81" s="4"/>
      <c r="X81" s="4"/>
      <c r="Y81" s="4"/>
      <c r="Z81" s="4"/>
      <c r="AA81" s="4"/>
      <c r="AC81" s="4"/>
      <c r="AD81" s="4"/>
      <c r="AE81" s="4"/>
      <c r="AF81" s="4"/>
    </row>
    <row r="82" spans="1:33" ht="60">
      <c r="A82" s="1">
        <f t="shared" si="25"/>
        <v>82</v>
      </c>
      <c r="B82" s="10" t="s">
        <v>206</v>
      </c>
      <c r="C82" s="10" t="s">
        <v>196</v>
      </c>
      <c r="D82" s="7">
        <v>3</v>
      </c>
      <c r="E82" s="13"/>
      <c r="F82" s="13"/>
      <c r="G82" s="13">
        <f>F94/D7</f>
        <v>4.1900000000000004</v>
      </c>
      <c r="H82" s="13">
        <f>G82</f>
        <v>4.1900000000000004</v>
      </c>
      <c r="I82" s="13">
        <f>H82</f>
        <v>4.1900000000000004</v>
      </c>
      <c r="J82" s="13">
        <f>I82</f>
        <v>4.1900000000000004</v>
      </c>
      <c r="K82" s="13"/>
      <c r="L82" s="13"/>
      <c r="M82" s="13"/>
      <c r="N82" s="13"/>
      <c r="O82" s="13"/>
      <c r="P82" s="13"/>
      <c r="Q82" s="13" t="s">
        <v>566</v>
      </c>
      <c r="R82" s="13" t="s">
        <v>567</v>
      </c>
      <c r="S82" s="13" t="str">
        <f>[4]!FormDisp(INDEX($E$80:$N$89,$D82,G$78))</f>
        <v>=F94/D7</v>
      </c>
      <c r="T82" s="13" t="str">
        <f>[4]!FormDisp(INDEX($E$80:$N$89,$D82,H$78))</f>
        <v>=G82</v>
      </c>
      <c r="U82" s="13"/>
      <c r="V82" s="13"/>
      <c r="W82" s="13" t="str">
        <f>[4]!FormDisp(INDEX($E$80:$N$89,$D82,K$78))</f>
        <v/>
      </c>
      <c r="X82" s="13" t="str">
        <f>[4]!FormDisp(INDEX($E$80:$N$89,$D82,L$78))</f>
        <v/>
      </c>
      <c r="Y82" s="13" t="str">
        <f>[4]!FormDisp(INDEX($E$80:$N$89,$D82,M$78))</f>
        <v/>
      </c>
      <c r="Z82" s="13" t="str">
        <f>[4]!FormDisp(INDEX($E$80:$N$89,$D82,N$78))</f>
        <v/>
      </c>
      <c r="AD82" s="13"/>
      <c r="AE82" s="4"/>
      <c r="AF82" s="4"/>
      <c r="AG82" s="4"/>
    </row>
    <row r="83" spans="1:33" ht="60">
      <c r="A83" s="1">
        <f t="shared" si="25"/>
        <v>83</v>
      </c>
      <c r="B83" s="10" t="s">
        <v>207</v>
      </c>
      <c r="C83" s="10" t="s">
        <v>197</v>
      </c>
      <c r="D83" s="7">
        <v>4</v>
      </c>
      <c r="E83" s="13"/>
      <c r="F83" s="13"/>
      <c r="G83" s="13"/>
      <c r="H83" s="13">
        <f>G94/D7</f>
        <v>5.2425500000000005</v>
      </c>
      <c r="I83" s="13">
        <f>H83</f>
        <v>5.2425500000000005</v>
      </c>
      <c r="J83" s="13">
        <f>I83</f>
        <v>5.2425500000000005</v>
      </c>
      <c r="K83" s="13">
        <f>J83</f>
        <v>5.2425500000000005</v>
      </c>
      <c r="L83" s="13"/>
      <c r="M83" s="13"/>
      <c r="N83" s="13"/>
      <c r="O83" s="13"/>
      <c r="P83" s="13"/>
      <c r="Q83" s="13" t="s">
        <v>568</v>
      </c>
      <c r="R83" s="13" t="s">
        <v>569</v>
      </c>
      <c r="S83" s="13" t="str">
        <f>[4]!FormDisp(INDEX($E$80:$N$89,$D83,H$78))</f>
        <v>=G94/D7</v>
      </c>
      <c r="T83" s="13" t="str">
        <f>[4]!FormDisp(INDEX($E$80:$N$89,$D83,I$78))</f>
        <v>=H83</v>
      </c>
      <c r="U83" s="13"/>
      <c r="V83" s="13"/>
      <c r="W83" s="13" t="str">
        <f>[4]!FormDisp(INDEX($E$80:$N$89,$D83,L$78))</f>
        <v/>
      </c>
      <c r="X83" s="13" t="str">
        <f>[4]!FormDisp(INDEX($E$80:$N$89,$D83,M$78))</f>
        <v/>
      </c>
      <c r="Y83" s="13" t="str">
        <f>[4]!FormDisp(INDEX($E$80:$N$89,$D83,N$78))</f>
        <v/>
      </c>
      <c r="AC83" s="13"/>
      <c r="AD83" s="4"/>
      <c r="AE83" s="4"/>
      <c r="AF83" s="4"/>
    </row>
    <row r="84" spans="1:33" ht="60">
      <c r="A84" s="1">
        <f t="shared" si="25"/>
        <v>84</v>
      </c>
      <c r="B84" s="10" t="s">
        <v>208</v>
      </c>
      <c r="C84" s="10" t="s">
        <v>198</v>
      </c>
      <c r="D84" s="7">
        <v>5</v>
      </c>
      <c r="E84" s="13"/>
      <c r="F84" s="13"/>
      <c r="G84" s="13"/>
      <c r="H84" s="13"/>
      <c r="I84" s="13">
        <f>H94/D7</f>
        <v>6.6240137500000005</v>
      </c>
      <c r="J84" s="13">
        <f>I84</f>
        <v>6.6240137500000005</v>
      </c>
      <c r="K84" s="13">
        <f>J84</f>
        <v>6.6240137500000005</v>
      </c>
      <c r="L84" s="13">
        <f>K84</f>
        <v>6.6240137500000005</v>
      </c>
      <c r="M84" s="13"/>
      <c r="N84" s="13"/>
      <c r="O84" s="13"/>
      <c r="P84" s="13"/>
      <c r="Q84" s="13" t="s">
        <v>576</v>
      </c>
      <c r="R84" s="13" t="s">
        <v>570</v>
      </c>
      <c r="S84" s="13" t="str">
        <f>[4]!FormDisp(INDEX($E$80:$N$89,$D84,I$78))</f>
        <v>=H94/D7</v>
      </c>
      <c r="T84" s="13" t="str">
        <f>[4]!FormDisp(INDEX($E$80:$N$89,$D84,J$78))</f>
        <v>=I84</v>
      </c>
      <c r="U84" s="13"/>
      <c r="V84" s="13"/>
      <c r="W84" s="13" t="str">
        <f>[4]!FormDisp(INDEX($E$80:$N$89,$D84,M$78))</f>
        <v/>
      </c>
      <c r="X84" s="13" t="str">
        <f>[4]!FormDisp(INDEX($E$80:$N$89,$D84,N$78))</f>
        <v/>
      </c>
      <c r="AB84" s="13"/>
      <c r="AC84" s="4"/>
      <c r="AD84" s="4"/>
      <c r="AE84" s="4"/>
    </row>
    <row r="85" spans="1:33" ht="60">
      <c r="A85" s="1">
        <f t="shared" si="25"/>
        <v>85</v>
      </c>
      <c r="B85" s="10" t="s">
        <v>209</v>
      </c>
      <c r="C85" s="10" t="s">
        <v>199</v>
      </c>
      <c r="D85" s="7">
        <v>6</v>
      </c>
      <c r="E85" s="13"/>
      <c r="F85" s="13"/>
      <c r="G85" s="13"/>
      <c r="H85" s="13"/>
      <c r="I85" s="13"/>
      <c r="J85" s="13">
        <f>I94/D7</f>
        <v>5.1632265937500001</v>
      </c>
      <c r="K85" s="13">
        <f>J85</f>
        <v>5.1632265937500001</v>
      </c>
      <c r="L85" s="13">
        <f>K85</f>
        <v>5.1632265937500001</v>
      </c>
      <c r="M85" s="13">
        <f>L85</f>
        <v>5.1632265937500001</v>
      </c>
      <c r="N85" s="13"/>
      <c r="O85" s="13"/>
      <c r="P85" s="13"/>
      <c r="Q85" s="13" t="s">
        <v>577</v>
      </c>
      <c r="R85" s="13" t="s">
        <v>571</v>
      </c>
      <c r="S85" s="13" t="str">
        <f>[4]!FormDisp(INDEX($E$80:$N$89,$D85,J$78))</f>
        <v>=I94/D7</v>
      </c>
      <c r="T85" s="13" t="str">
        <f>[4]!FormDisp(INDEX($E$80:$N$89,$D85,K$78))</f>
        <v>=J85</v>
      </c>
      <c r="U85" s="13"/>
      <c r="V85" s="13"/>
      <c r="W85" s="13" t="str">
        <f>[4]!FormDisp(INDEX($E$80:$N$89,$D85,N$78))</f>
        <v/>
      </c>
      <c r="AA85" s="13"/>
      <c r="AB85" s="4"/>
      <c r="AC85" s="4"/>
      <c r="AD85" s="4"/>
    </row>
    <row r="86" spans="1:33" ht="60">
      <c r="A86" s="1">
        <f t="shared" si="25"/>
        <v>86</v>
      </c>
      <c r="B86" s="10" t="s">
        <v>210</v>
      </c>
      <c r="C86" s="10" t="s">
        <v>200</v>
      </c>
      <c r="D86" s="7">
        <v>7</v>
      </c>
      <c r="E86" s="13"/>
      <c r="F86" s="13"/>
      <c r="G86" s="13"/>
      <c r="H86" s="13"/>
      <c r="I86" s="13"/>
      <c r="J86" s="13"/>
      <c r="K86" s="13">
        <f>J94/D7</f>
        <v>5.6499478835937502</v>
      </c>
      <c r="L86" s="13">
        <f>K86</f>
        <v>5.6499478835937502</v>
      </c>
      <c r="M86" s="13">
        <f>L86</f>
        <v>5.6499478835937502</v>
      </c>
      <c r="N86" s="13">
        <f>M86</f>
        <v>5.6499478835937502</v>
      </c>
      <c r="O86" s="13"/>
      <c r="P86" s="13"/>
      <c r="Q86" s="13" t="s">
        <v>577</v>
      </c>
      <c r="R86" s="13" t="s">
        <v>572</v>
      </c>
      <c r="S86" s="13" t="str">
        <f>[4]!FormDisp(INDEX($E$80:$N$89,$D86,K$78))</f>
        <v>=J94/D7</v>
      </c>
      <c r="T86" s="13" t="str">
        <f>[4]!FormDisp(INDEX($E$80:$N$89,$D86,L$78))</f>
        <v>=K86</v>
      </c>
      <c r="U86" s="13"/>
      <c r="V86" s="13"/>
      <c r="Z86" s="13"/>
      <c r="AA86" s="4"/>
      <c r="AB86" s="4"/>
      <c r="AC86" s="4"/>
    </row>
    <row r="87" spans="1:33" ht="60">
      <c r="A87" s="1">
        <f t="shared" si="25"/>
        <v>87</v>
      </c>
      <c r="B87" s="10" t="s">
        <v>211</v>
      </c>
      <c r="C87" s="10" t="s">
        <v>201</v>
      </c>
      <c r="D87" s="7">
        <v>8</v>
      </c>
      <c r="E87" s="13"/>
      <c r="F87" s="13"/>
      <c r="G87" s="13"/>
      <c r="H87" s="13"/>
      <c r="I87" s="13"/>
      <c r="J87" s="13"/>
      <c r="K87" s="13"/>
      <c r="L87" s="13">
        <f>K94/D7</f>
        <v>6.0235598619335944</v>
      </c>
      <c r="M87" s="13">
        <f>L87</f>
        <v>6.0235598619335944</v>
      </c>
      <c r="N87" s="13">
        <f>M87</f>
        <v>6.0235598619335944</v>
      </c>
      <c r="O87" s="13"/>
      <c r="P87" s="13"/>
      <c r="Q87" s="13" t="s">
        <v>578</v>
      </c>
      <c r="R87" s="13" t="s">
        <v>573</v>
      </c>
      <c r="S87" s="13" t="str">
        <f>[4]!FormDisp(INDEX($E$80:$N$89,$D87,L$78))</f>
        <v>=K94/D7</v>
      </c>
      <c r="T87" s="13" t="str">
        <f>[4]!FormDisp(INDEX($E$80:$N$89,$D87,M$78))</f>
        <v>=L87</v>
      </c>
      <c r="U87" s="13"/>
      <c r="Y87" s="13"/>
      <c r="Z87" s="4"/>
      <c r="AA87" s="4"/>
      <c r="AB87" s="4"/>
    </row>
    <row r="88" spans="1:33" ht="60">
      <c r="A88" s="1">
        <f t="shared" si="25"/>
        <v>88</v>
      </c>
      <c r="B88" s="10" t="s">
        <v>212</v>
      </c>
      <c r="C88" s="10" t="s">
        <v>202</v>
      </c>
      <c r="D88" s="7">
        <v>9</v>
      </c>
      <c r="E88" s="13"/>
      <c r="F88" s="13"/>
      <c r="G88" s="13"/>
      <c r="H88" s="13"/>
      <c r="I88" s="13"/>
      <c r="J88" s="13"/>
      <c r="K88" s="13"/>
      <c r="L88" s="13"/>
      <c r="M88" s="13">
        <f>L94/D7</f>
        <v>6.2276529600444341</v>
      </c>
      <c r="N88" s="13">
        <f>M88</f>
        <v>6.2276529600444341</v>
      </c>
      <c r="O88" s="13"/>
      <c r="P88" s="13"/>
      <c r="Q88" s="13" t="s">
        <v>579</v>
      </c>
      <c r="R88" s="13" t="s">
        <v>574</v>
      </c>
      <c r="S88" s="13" t="str">
        <f>[4]!FormDisp(INDEX($E$80:$N$89,$D88,M$78))</f>
        <v>=L94/D7</v>
      </c>
      <c r="T88" s="13" t="str">
        <f>[4]!FormDisp(INDEX($E$80:$N$89,$D88,N$78))</f>
        <v>=M88</v>
      </c>
      <c r="X88" s="13"/>
      <c r="Y88" s="4"/>
      <c r="Z88" s="4"/>
      <c r="AA88" s="4"/>
    </row>
    <row r="89" spans="1:33" ht="75">
      <c r="A89" s="1">
        <f t="shared" si="25"/>
        <v>89</v>
      </c>
      <c r="B89" s="10" t="s">
        <v>213</v>
      </c>
      <c r="C89" s="10" t="s">
        <v>203</v>
      </c>
      <c r="D89" s="7">
        <v>10</v>
      </c>
      <c r="E89" s="13"/>
      <c r="F89" s="13"/>
      <c r="G89" s="13"/>
      <c r="H89" s="13"/>
      <c r="I89" s="13"/>
      <c r="J89" s="13"/>
      <c r="K89" s="13"/>
      <c r="L89" s="13"/>
      <c r="M89" s="13"/>
      <c r="N89" s="13">
        <f>M94/D7</f>
        <v>6.1376244109986704</v>
      </c>
      <c r="O89" s="13"/>
      <c r="P89" s="13"/>
      <c r="Q89" s="13" t="s">
        <v>575</v>
      </c>
      <c r="S89" s="13" t="str">
        <f>[4]!FormDisp(INDEX($E$80:$N$89,$D89,N$78))</f>
        <v>=M94/D7</v>
      </c>
      <c r="T89" s="5"/>
      <c r="W89" s="13"/>
      <c r="X89" s="4"/>
      <c r="Y89" s="4"/>
      <c r="Z89" s="4"/>
    </row>
    <row r="90" spans="1:33" ht="30">
      <c r="A90" s="1">
        <f t="shared" si="25"/>
        <v>90</v>
      </c>
      <c r="B90" s="10" t="s">
        <v>122</v>
      </c>
      <c r="C90" s="12"/>
      <c r="D90" s="4"/>
      <c r="E90" s="13">
        <f t="shared" ref="E90:N90" si="28">SUM(E80:E89)</f>
        <v>12.5</v>
      </c>
      <c r="F90" s="13">
        <f>SUM(F80:F89)</f>
        <v>15.75</v>
      </c>
      <c r="G90" s="13">
        <f t="shared" si="28"/>
        <v>19.940000000000001</v>
      </c>
      <c r="H90" s="13">
        <f t="shared" si="28"/>
        <v>25.182550000000003</v>
      </c>
      <c r="I90" s="13">
        <f t="shared" si="28"/>
        <v>19.306563750000002</v>
      </c>
      <c r="J90" s="13">
        <f t="shared" si="28"/>
        <v>21.219790343750002</v>
      </c>
      <c r="K90" s="13">
        <f t="shared" si="28"/>
        <v>22.679738227343751</v>
      </c>
      <c r="L90" s="13">
        <f t="shared" si="28"/>
        <v>23.460748089277345</v>
      </c>
      <c r="M90" s="13">
        <f t="shared" si="28"/>
        <v>23.06438729932178</v>
      </c>
      <c r="N90" s="13">
        <f t="shared" si="28"/>
        <v>24.038785116570452</v>
      </c>
      <c r="O90" s="13"/>
      <c r="P90" s="13"/>
      <c r="Q90" s="13" t="s">
        <v>341</v>
      </c>
      <c r="R90" s="13" t="s">
        <v>342</v>
      </c>
      <c r="S90" s="49" t="str">
        <f>[4]!FormDisp(E90)</f>
        <v>=SUM(E80:E89)</v>
      </c>
      <c r="T90" s="49" t="str">
        <f>[4]!FormDisp(F90)</f>
        <v>=SUM(F80:F89)</v>
      </c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3" ht="30">
      <c r="A91" s="1">
        <f t="shared" si="25"/>
        <v>91</v>
      </c>
      <c r="B91" s="10" t="s">
        <v>123</v>
      </c>
      <c r="C91" s="12"/>
      <c r="D91" s="4"/>
      <c r="E91" s="13">
        <f t="shared" ref="E91:N91" si="29">E90+D91</f>
        <v>12.5</v>
      </c>
      <c r="F91" s="13">
        <f t="shared" si="29"/>
        <v>28.25</v>
      </c>
      <c r="G91" s="13">
        <f t="shared" si="29"/>
        <v>48.19</v>
      </c>
      <c r="H91" s="13">
        <f t="shared" si="29"/>
        <v>73.372550000000004</v>
      </c>
      <c r="I91" s="13">
        <f t="shared" si="29"/>
        <v>92.679113749999999</v>
      </c>
      <c r="J91" s="13">
        <f t="shared" si="29"/>
        <v>113.89890409375001</v>
      </c>
      <c r="K91" s="13">
        <f t="shared" si="29"/>
        <v>136.57864232109375</v>
      </c>
      <c r="L91" s="13">
        <f t="shared" si="29"/>
        <v>160.03939041037108</v>
      </c>
      <c r="M91" s="13">
        <f t="shared" si="29"/>
        <v>183.10377770969285</v>
      </c>
      <c r="N91" s="13">
        <f t="shared" si="29"/>
        <v>207.14256282626332</v>
      </c>
      <c r="O91" s="13"/>
      <c r="P91" s="13"/>
      <c r="Q91" s="13" t="s">
        <v>343</v>
      </c>
      <c r="R91" s="13" t="s">
        <v>344</v>
      </c>
      <c r="S91" s="49" t="str">
        <f>[4]!FormDisp(E91)</f>
        <v>=E90+D91</v>
      </c>
      <c r="T91" s="49" t="str">
        <f>[4]!FormDisp(F91)</f>
        <v>=F90+E91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3" ht="60">
      <c r="A92" s="1">
        <f t="shared" si="25"/>
        <v>92</v>
      </c>
      <c r="B92" s="41" t="s">
        <v>191</v>
      </c>
      <c r="C92" s="12"/>
      <c r="D92" s="4"/>
      <c r="E92" s="13">
        <f>E90</f>
        <v>12.5</v>
      </c>
      <c r="F92" s="13">
        <f>F90</f>
        <v>15.75</v>
      </c>
      <c r="G92" s="13">
        <f t="shared" ref="G92:N92" si="30">G90</f>
        <v>19.940000000000001</v>
      </c>
      <c r="H92" s="13">
        <f t="shared" si="30"/>
        <v>25.182550000000003</v>
      </c>
      <c r="I92" s="13">
        <f t="shared" si="30"/>
        <v>19.306563750000002</v>
      </c>
      <c r="J92" s="13">
        <f t="shared" si="30"/>
        <v>21.219790343750002</v>
      </c>
      <c r="K92" s="13">
        <f t="shared" si="30"/>
        <v>22.679738227343751</v>
      </c>
      <c r="L92" s="13">
        <f t="shared" si="30"/>
        <v>23.460748089277345</v>
      </c>
      <c r="M92" s="13">
        <f t="shared" si="30"/>
        <v>23.06438729932178</v>
      </c>
      <c r="N92" s="13">
        <f t="shared" si="30"/>
        <v>24.038785116570452</v>
      </c>
      <c r="O92" s="13"/>
      <c r="P92" s="13"/>
      <c r="Q92" s="13" t="s">
        <v>345</v>
      </c>
      <c r="R92" s="13" t="s">
        <v>346</v>
      </c>
      <c r="S92" s="49" t="str">
        <f>[4]!FormDisp(E92)</f>
        <v>=E90</v>
      </c>
      <c r="T92" s="49" t="str">
        <f>[4]!FormDisp(F92)</f>
        <v>=F90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3" ht="45">
      <c r="A93" s="1">
        <f t="shared" si="25"/>
        <v>93</v>
      </c>
      <c r="B93" s="41" t="s">
        <v>192</v>
      </c>
      <c r="C93" s="12"/>
      <c r="D93" s="4"/>
      <c r="E93" s="13">
        <f>D95*F26</f>
        <v>0.5</v>
      </c>
      <c r="F93" s="13">
        <f t="shared" ref="F93:N93" si="31">E95*G26</f>
        <v>1.01</v>
      </c>
      <c r="G93" s="13">
        <f t="shared" si="31"/>
        <v>1.0302000000000002</v>
      </c>
      <c r="H93" s="13">
        <f t="shared" si="31"/>
        <v>1.3135050000000004</v>
      </c>
      <c r="I93" s="13">
        <f t="shared" si="31"/>
        <v>1.3463426250000001</v>
      </c>
      <c r="J93" s="13">
        <f t="shared" si="31"/>
        <v>1.3800011906250003</v>
      </c>
      <c r="K93" s="13">
        <f t="shared" si="31"/>
        <v>1.4145012203906253</v>
      </c>
      <c r="L93" s="13">
        <f t="shared" si="31"/>
        <v>1.4498637509003911</v>
      </c>
      <c r="M93" s="13">
        <f t="shared" si="31"/>
        <v>1.4861103446729009</v>
      </c>
      <c r="N93" s="13">
        <f t="shared" si="31"/>
        <v>1.5232631032897235</v>
      </c>
      <c r="O93" s="13"/>
      <c r="P93" s="13"/>
      <c r="Q93" s="13" t="s">
        <v>347</v>
      </c>
      <c r="R93" s="13" t="s">
        <v>348</v>
      </c>
      <c r="S93" s="49" t="str">
        <f>[4]!FormDisp(E93)</f>
        <v>=D95*F26</v>
      </c>
      <c r="T93" s="49" t="str">
        <f>[4]!FormDisp(F93)</f>
        <v>=E95*G26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3" ht="30">
      <c r="A94" s="1">
        <f t="shared" si="25"/>
        <v>94</v>
      </c>
      <c r="B94" s="10" t="s">
        <v>124</v>
      </c>
      <c r="C94" s="12"/>
      <c r="D94" s="13">
        <f>+D6</f>
        <v>50</v>
      </c>
      <c r="E94" s="13">
        <f>E93+E92</f>
        <v>13</v>
      </c>
      <c r="F94" s="13">
        <f>F93+F92</f>
        <v>16.760000000000002</v>
      </c>
      <c r="G94" s="13">
        <f t="shared" ref="G94:N94" si="32">G93+G92</f>
        <v>20.970200000000002</v>
      </c>
      <c r="H94" s="13">
        <f t="shared" si="32"/>
        <v>26.496055000000002</v>
      </c>
      <c r="I94" s="13">
        <f t="shared" si="32"/>
        <v>20.652906375000001</v>
      </c>
      <c r="J94" s="13">
        <f t="shared" si="32"/>
        <v>22.599791534375001</v>
      </c>
      <c r="K94" s="13">
        <f t="shared" si="32"/>
        <v>24.094239447734378</v>
      </c>
      <c r="L94" s="13">
        <f t="shared" si="32"/>
        <v>24.910611840177737</v>
      </c>
      <c r="M94" s="13">
        <f t="shared" si="32"/>
        <v>24.550497643994682</v>
      </c>
      <c r="N94" s="13">
        <f t="shared" si="32"/>
        <v>25.562048219860174</v>
      </c>
      <c r="O94" s="13"/>
      <c r="P94" s="13"/>
      <c r="Q94" s="13" t="s">
        <v>349</v>
      </c>
      <c r="R94" s="13" t="s">
        <v>350</v>
      </c>
      <c r="S94" s="49" t="str">
        <f>[4]!FormDisp(E94)</f>
        <v>=E93+E92</v>
      </c>
      <c r="T94" s="49" t="str">
        <f>[4]!FormDisp(F94)</f>
        <v>=F93+F92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3" ht="30">
      <c r="A95" s="1">
        <f t="shared" si="25"/>
        <v>95</v>
      </c>
      <c r="B95" s="10" t="s">
        <v>125</v>
      </c>
      <c r="C95" s="12"/>
      <c r="D95" s="13">
        <f>+D94</f>
        <v>50</v>
      </c>
      <c r="E95" s="13">
        <f>E79+E94-E90</f>
        <v>50.5</v>
      </c>
      <c r="F95" s="13">
        <f t="shared" ref="F95:N95" si="33">F79+F94-F90</f>
        <v>51.510000000000005</v>
      </c>
      <c r="G95" s="13">
        <f t="shared" si="33"/>
        <v>52.540200000000013</v>
      </c>
      <c r="H95" s="13">
        <f t="shared" si="33"/>
        <v>53.853705000000005</v>
      </c>
      <c r="I95" s="13">
        <f t="shared" si="33"/>
        <v>55.200047625000003</v>
      </c>
      <c r="J95" s="13">
        <f t="shared" si="33"/>
        <v>56.580048815625005</v>
      </c>
      <c r="K95" s="13">
        <f t="shared" si="33"/>
        <v>57.994550036015639</v>
      </c>
      <c r="L95" s="13">
        <f t="shared" si="33"/>
        <v>59.44441378691603</v>
      </c>
      <c r="M95" s="13">
        <f t="shared" si="33"/>
        <v>60.930524131588939</v>
      </c>
      <c r="N95" s="13">
        <f t="shared" si="33"/>
        <v>62.453787234878661</v>
      </c>
      <c r="O95" s="13"/>
      <c r="P95" s="13"/>
      <c r="Q95" s="13" t="s">
        <v>351</v>
      </c>
      <c r="R95" s="13" t="s">
        <v>352</v>
      </c>
      <c r="S95" s="49" t="str">
        <f>[4]!FormDisp(E95)</f>
        <v>=E79+E94-E90</v>
      </c>
      <c r="T95" s="49" t="str">
        <f>[4]!FormDisp(F95)</f>
        <v>=F79+F94-F90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3" ht="15">
      <c r="A96" s="1">
        <f t="shared" si="25"/>
        <v>96</v>
      </c>
      <c r="B96" s="11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 t="s">
        <v>222</v>
      </c>
      <c r="R96" s="13" t="s">
        <v>222</v>
      </c>
      <c r="S96" s="49" t="str">
        <f>[4]!FormDisp(E96)</f>
        <v/>
      </c>
      <c r="T96" s="49" t="str">
        <f>[4]!FormDisp(F96)</f>
        <v/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30">
      <c r="A97" s="1">
        <f t="shared" si="25"/>
        <v>97</v>
      </c>
      <c r="B97" s="10" t="s">
        <v>275</v>
      </c>
      <c r="C97" s="4"/>
      <c r="D97" s="157"/>
      <c r="E97" s="157">
        <f>D14*(1+E58)</f>
        <v>16.138499999999997</v>
      </c>
      <c r="F97" s="157">
        <f t="shared" ref="F97:N97" si="34">E97*(1+F58)</f>
        <v>17.281509262499995</v>
      </c>
      <c r="G97" s="157">
        <f t="shared" si="34"/>
        <v>18.505472156016555</v>
      </c>
      <c r="H97" s="157">
        <f t="shared" si="34"/>
        <v>19.722206950274643</v>
      </c>
      <c r="I97" s="157">
        <f t="shared" si="34"/>
        <v>20.918851856982553</v>
      </c>
      <c r="J97" s="157">
        <f t="shared" si="34"/>
        <v>22.124405289500455</v>
      </c>
      <c r="K97" s="157">
        <f t="shared" si="34"/>
        <v>23.354522223596678</v>
      </c>
      <c r="L97" s="157">
        <f t="shared" si="34"/>
        <v>24.534509458943894</v>
      </c>
      <c r="M97" s="157">
        <f t="shared" si="34"/>
        <v>25.649602913852895</v>
      </c>
      <c r="N97" s="157">
        <f t="shared" si="34"/>
        <v>26.81537736628751</v>
      </c>
      <c r="O97" s="157"/>
      <c r="P97" s="13"/>
      <c r="Q97" s="13" t="s">
        <v>580</v>
      </c>
      <c r="R97" s="13" t="s">
        <v>581</v>
      </c>
      <c r="S97" s="49" t="str">
        <f>[4]!FormDisp(E97)</f>
        <v>=D14*(1+E58)</v>
      </c>
      <c r="T97" s="49" t="str">
        <f>[4]!FormDisp(F97)</f>
        <v>=E97*(1+F58)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45">
      <c r="A98" s="1">
        <f t="shared" si="25"/>
        <v>98</v>
      </c>
      <c r="B98" s="10" t="s">
        <v>255</v>
      </c>
      <c r="C98" s="4"/>
      <c r="D98" s="157"/>
      <c r="E98" s="157">
        <f>D15*(1+E60)</f>
        <v>17.044799999999999</v>
      </c>
      <c r="F98" s="157">
        <f t="shared" ref="F98:N98" si="35">E98*(1+F60)</f>
        <v>18.072175319999996</v>
      </c>
      <c r="G98" s="157">
        <f t="shared" si="35"/>
        <v>19.161475687412992</v>
      </c>
      <c r="H98" s="157">
        <f t="shared" si="35"/>
        <v>20.320744966501479</v>
      </c>
      <c r="I98" s="157">
        <f t="shared" si="35"/>
        <v>21.447530274893985</v>
      </c>
      <c r="J98" s="157">
        <f t="shared" si="35"/>
        <v>22.571809811903933</v>
      </c>
      <c r="K98" s="157">
        <f t="shared" si="35"/>
        <v>23.709429026423891</v>
      </c>
      <c r="L98" s="157">
        <f t="shared" si="35"/>
        <v>24.784651632772214</v>
      </c>
      <c r="M98" s="157">
        <f t="shared" si="35"/>
        <v>25.783473093572933</v>
      </c>
      <c r="N98" s="157">
        <f t="shared" si="35"/>
        <v>26.822547059243924</v>
      </c>
      <c r="O98" s="157"/>
      <c r="P98" s="13"/>
      <c r="Q98" s="13" t="s">
        <v>582</v>
      </c>
      <c r="R98" s="13" t="s">
        <v>583</v>
      </c>
      <c r="S98" s="49" t="str">
        <f>[4]!FormDisp(E98)</f>
        <v>=D15*(1+E60)</v>
      </c>
      <c r="T98" s="49" t="str">
        <f>[4]!FormDisp(F98)</f>
        <v>=E98*(1+F60)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30">
      <c r="A99" s="1">
        <f t="shared" si="25"/>
        <v>99</v>
      </c>
      <c r="B99" s="10" t="s">
        <v>284</v>
      </c>
      <c r="C99" s="4"/>
      <c r="D99" s="157"/>
      <c r="E99" s="157"/>
      <c r="F99" s="157"/>
      <c r="H99" s="157"/>
      <c r="I99" s="157"/>
      <c r="J99" s="157"/>
      <c r="K99" s="157"/>
      <c r="L99" s="157"/>
      <c r="M99" s="157"/>
      <c r="N99" s="157"/>
      <c r="O99" s="157"/>
      <c r="P99" s="13"/>
      <c r="Q99" s="13" t="s">
        <v>222</v>
      </c>
      <c r="R99" s="13" t="s">
        <v>222</v>
      </c>
      <c r="S99" s="49" t="str">
        <f>[4]!FormDisp(E99)</f>
        <v/>
      </c>
      <c r="T99" s="49" t="str">
        <f>[4]!FormDisp(F99)</f>
        <v/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29.25">
      <c r="A100" s="1">
        <f t="shared" si="25"/>
        <v>100</v>
      </c>
      <c r="B100" s="165" t="s">
        <v>277</v>
      </c>
      <c r="C100" s="144"/>
      <c r="D100" s="158"/>
      <c r="E100" s="158"/>
      <c r="F100" s="157"/>
      <c r="H100" s="157"/>
      <c r="I100" s="157"/>
      <c r="J100" s="157"/>
      <c r="K100" s="157"/>
      <c r="L100" s="157"/>
      <c r="M100" s="157"/>
      <c r="N100" s="157"/>
      <c r="O100" s="157"/>
      <c r="P100" s="13"/>
      <c r="Q100" s="13" t="s">
        <v>222</v>
      </c>
      <c r="R100" s="13" t="s">
        <v>222</v>
      </c>
      <c r="S100" s="49" t="str">
        <f>[4]!FormDisp(E100)</f>
        <v/>
      </c>
      <c r="T100" s="49" t="str">
        <f>[4]!FormDisp(F100)</f>
        <v/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30">
      <c r="A101" s="1">
        <f t="shared" si="25"/>
        <v>101</v>
      </c>
      <c r="B101" s="164" t="s">
        <v>276</v>
      </c>
      <c r="C101" s="4"/>
      <c r="D101" s="157"/>
      <c r="E101" s="158">
        <f t="shared" ref="E101:O101" si="36">D102</f>
        <v>0</v>
      </c>
      <c r="F101" s="158">
        <f t="shared" si="36"/>
        <v>4.6482485441937156</v>
      </c>
      <c r="G101" s="158">
        <f t="shared" si="36"/>
        <v>4.6947310296356521</v>
      </c>
      <c r="H101" s="158">
        <f t="shared" si="36"/>
        <v>4.7886256502283659</v>
      </c>
      <c r="I101" s="158">
        <f t="shared" si="36"/>
        <v>4.884398163232933</v>
      </c>
      <c r="J101" s="158">
        <f t="shared" si="36"/>
        <v>5.0065081173137553</v>
      </c>
      <c r="K101" s="158">
        <f t="shared" si="36"/>
        <v>5.1316708202465993</v>
      </c>
      <c r="L101" s="158">
        <f t="shared" si="36"/>
        <v>5.2599625907527638</v>
      </c>
      <c r="M101" s="158">
        <f t="shared" si="36"/>
        <v>5.3914616555215815</v>
      </c>
      <c r="N101" s="158">
        <f t="shared" si="36"/>
        <v>5.5262481969096218</v>
      </c>
      <c r="O101" s="158">
        <f t="shared" si="36"/>
        <v>5.6644044018323623</v>
      </c>
      <c r="P101" s="13"/>
      <c r="Q101" s="13" t="s">
        <v>584</v>
      </c>
      <c r="R101" s="13" t="s">
        <v>585</v>
      </c>
      <c r="S101" s="49" t="str">
        <f>[4]!FormDisp(E101)</f>
        <v>=D102</v>
      </c>
      <c r="T101" s="49" t="str">
        <f>[4]!FormDisp(F101)</f>
        <v>=E102</v>
      </c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5">
      <c r="A102" s="1">
        <f t="shared" si="25"/>
        <v>102</v>
      </c>
      <c r="B102" s="164" t="s">
        <v>278</v>
      </c>
      <c r="C102" s="4"/>
      <c r="D102" s="158">
        <v>0</v>
      </c>
      <c r="E102" s="158">
        <f t="shared" ref="E102:O102" si="37">E35*E103</f>
        <v>4.6482485441937156</v>
      </c>
      <c r="F102" s="158">
        <f t="shared" si="37"/>
        <v>4.6947310296356521</v>
      </c>
      <c r="G102" s="158">
        <f t="shared" si="37"/>
        <v>4.7886256502283659</v>
      </c>
      <c r="H102" s="158">
        <f t="shared" si="37"/>
        <v>4.884398163232933</v>
      </c>
      <c r="I102" s="158">
        <f t="shared" si="37"/>
        <v>5.0065081173137553</v>
      </c>
      <c r="J102" s="158">
        <f t="shared" si="37"/>
        <v>5.1316708202465993</v>
      </c>
      <c r="K102" s="158">
        <f t="shared" si="37"/>
        <v>5.2599625907527638</v>
      </c>
      <c r="L102" s="158">
        <f t="shared" si="37"/>
        <v>5.3914616555215815</v>
      </c>
      <c r="M102" s="158">
        <f t="shared" si="37"/>
        <v>5.5262481969096218</v>
      </c>
      <c r="N102" s="158">
        <f t="shared" si="37"/>
        <v>5.6644044018323623</v>
      </c>
      <c r="O102" s="158">
        <f t="shared" si="37"/>
        <v>5.8060145118781703</v>
      </c>
      <c r="P102" s="13"/>
      <c r="Q102" s="13" t="s">
        <v>586</v>
      </c>
      <c r="R102" s="13" t="s">
        <v>587</v>
      </c>
      <c r="S102" s="49" t="str">
        <f>[4]!FormDisp(E102)</f>
        <v>=E35*E103</v>
      </c>
      <c r="T102" s="49" t="str">
        <f>[4]!FormDisp(F102)</f>
        <v>=F35*F103</v>
      </c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30">
      <c r="A103" s="1">
        <f t="shared" si="25"/>
        <v>103</v>
      </c>
      <c r="B103" s="164" t="s">
        <v>279</v>
      </c>
      <c r="C103" s="4"/>
      <c r="D103" s="157"/>
      <c r="E103" s="158">
        <f t="shared" ref="E103:O103" si="38">E66</f>
        <v>55.778982530324605</v>
      </c>
      <c r="F103" s="158">
        <f t="shared" si="38"/>
        <v>56.336772355627851</v>
      </c>
      <c r="G103" s="158">
        <f t="shared" si="38"/>
        <v>57.463507802740409</v>
      </c>
      <c r="H103" s="158">
        <f t="shared" si="38"/>
        <v>58.61277795879522</v>
      </c>
      <c r="I103" s="158">
        <f t="shared" si="38"/>
        <v>60.078097407765092</v>
      </c>
      <c r="J103" s="158">
        <f t="shared" si="38"/>
        <v>61.580049842959212</v>
      </c>
      <c r="K103" s="158">
        <f t="shared" si="38"/>
        <v>63.119551089033187</v>
      </c>
      <c r="L103" s="158">
        <f t="shared" si="38"/>
        <v>64.697539866259007</v>
      </c>
      <c r="M103" s="158">
        <f t="shared" si="38"/>
        <v>66.314978362915483</v>
      </c>
      <c r="N103" s="158">
        <f t="shared" si="38"/>
        <v>67.972852821988369</v>
      </c>
      <c r="O103" s="158">
        <f t="shared" si="38"/>
        <v>69.672174142538069</v>
      </c>
      <c r="P103" s="13"/>
      <c r="Q103" s="13" t="s">
        <v>588</v>
      </c>
      <c r="R103" s="13" t="s">
        <v>589</v>
      </c>
      <c r="S103" s="49" t="str">
        <f>[4]!FormDisp(E103)</f>
        <v>=E66</v>
      </c>
      <c r="T103" s="49" t="str">
        <f>[4]!FormDisp(F103)</f>
        <v>=F66</v>
      </c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30">
      <c r="A104" s="1">
        <f t="shared" si="25"/>
        <v>104</v>
      </c>
      <c r="B104" s="164" t="s">
        <v>666</v>
      </c>
      <c r="C104" s="4"/>
      <c r="D104" s="157"/>
      <c r="E104" s="158">
        <f>E102-E101+E103</f>
        <v>60.427231074518318</v>
      </c>
      <c r="F104" s="158">
        <f t="shared" ref="F104:N104" si="39">F102-F101+F103</f>
        <v>56.383254841069785</v>
      </c>
      <c r="G104" s="158">
        <f t="shared" si="39"/>
        <v>57.557402423333123</v>
      </c>
      <c r="H104" s="158">
        <f t="shared" si="39"/>
        <v>58.708550471799789</v>
      </c>
      <c r="I104" s="158">
        <f t="shared" si="39"/>
        <v>60.200207361845912</v>
      </c>
      <c r="J104" s="158">
        <f t="shared" si="39"/>
        <v>61.705212545892053</v>
      </c>
      <c r="K104" s="158">
        <f t="shared" si="39"/>
        <v>63.247842859539354</v>
      </c>
      <c r="L104" s="158">
        <f t="shared" si="39"/>
        <v>64.829038931027824</v>
      </c>
      <c r="M104" s="158">
        <f t="shared" si="39"/>
        <v>66.449764904303521</v>
      </c>
      <c r="N104" s="158">
        <f t="shared" si="39"/>
        <v>68.111009026911105</v>
      </c>
      <c r="O104" s="158">
        <f t="shared" ref="O104" si="40">O102-O101+O103</f>
        <v>69.813784252583872</v>
      </c>
      <c r="P104" s="13"/>
      <c r="Q104" s="13" t="s">
        <v>353</v>
      </c>
      <c r="R104" s="13" t="s">
        <v>354</v>
      </c>
      <c r="S104" s="49" t="str">
        <f>[4]!FormDisp(E104)</f>
        <v>=E102-E101+E103</v>
      </c>
      <c r="T104" s="49" t="str">
        <f>[4]!FormDisp(F104)</f>
        <v>=F102-F101+F103</v>
      </c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29.25">
      <c r="A105" s="1">
        <f t="shared" si="25"/>
        <v>105</v>
      </c>
      <c r="B105" s="166" t="s">
        <v>280</v>
      </c>
      <c r="C105" s="137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3"/>
      <c r="Q105" s="13" t="s">
        <v>222</v>
      </c>
      <c r="R105" s="13" t="s">
        <v>222</v>
      </c>
      <c r="S105" s="49" t="str">
        <f>[4]!FormDisp(E105)</f>
        <v/>
      </c>
      <c r="T105" s="49" t="str">
        <f>[4]!FormDisp(F105)</f>
        <v/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30">
      <c r="A106" s="1">
        <f t="shared" si="25"/>
        <v>106</v>
      </c>
      <c r="B106" s="167" t="s">
        <v>281</v>
      </c>
      <c r="C106" s="137"/>
      <c r="D106" s="159"/>
      <c r="E106" s="169">
        <f>+D107</f>
        <v>0</v>
      </c>
      <c r="F106" s="169">
        <f t="shared" ref="E106:O106" si="41">E107</f>
        <v>24.758895870647823</v>
      </c>
      <c r="G106" s="169">
        <f t="shared" si="41"/>
        <v>26.513750702443627</v>
      </c>
      <c r="H106" s="169">
        <f t="shared" si="41"/>
        <v>28.674104366554086</v>
      </c>
      <c r="I106" s="169">
        <f t="shared" si="41"/>
        <v>31.017065434345216</v>
      </c>
      <c r="J106" s="169">
        <f t="shared" si="41"/>
        <v>33.555385755496644</v>
      </c>
      <c r="K106" s="169">
        <f t="shared" si="41"/>
        <v>36.19721805371978</v>
      </c>
      <c r="L106" s="169">
        <f t="shared" si="41"/>
        <v>38.972096789717931</v>
      </c>
      <c r="M106" s="169">
        <f t="shared" si="41"/>
        <v>41.757968413609923</v>
      </c>
      <c r="N106" s="169">
        <f t="shared" si="41"/>
        <v>44.526834904195368</v>
      </c>
      <c r="O106" s="169">
        <f t="shared" si="41"/>
        <v>47.479298009605301</v>
      </c>
      <c r="P106" s="13"/>
      <c r="Q106" s="13" t="s">
        <v>223</v>
      </c>
      <c r="R106" s="13" t="s">
        <v>590</v>
      </c>
      <c r="S106" s="49" t="str">
        <f>[4]!FormDisp(E106)</f>
        <v>=+D107</v>
      </c>
      <c r="T106" s="49" t="str">
        <f>[4]!FormDisp(F106)</f>
        <v>=E107</v>
      </c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5">
      <c r="A107" s="1">
        <f t="shared" si="25"/>
        <v>107</v>
      </c>
      <c r="B107" s="168" t="s">
        <v>282</v>
      </c>
      <c r="C107" s="137"/>
      <c r="D107" s="159">
        <v>0</v>
      </c>
      <c r="E107" s="169">
        <f t="shared" ref="E107:O107" si="42">E102*E182</f>
        <v>24.758895870647823</v>
      </c>
      <c r="F107" s="169">
        <f t="shared" si="42"/>
        <v>26.513750702443627</v>
      </c>
      <c r="G107" s="169">
        <f t="shared" si="42"/>
        <v>28.674104366554086</v>
      </c>
      <c r="H107" s="169">
        <f t="shared" si="42"/>
        <v>31.017065434345216</v>
      </c>
      <c r="I107" s="169">
        <f t="shared" si="42"/>
        <v>33.555385755496644</v>
      </c>
      <c r="J107" s="169">
        <f t="shared" si="42"/>
        <v>36.19721805371978</v>
      </c>
      <c r="K107" s="169">
        <f t="shared" si="42"/>
        <v>38.972096789717931</v>
      </c>
      <c r="L107" s="169">
        <f t="shared" si="42"/>
        <v>41.757968413609923</v>
      </c>
      <c r="M107" s="169">
        <f t="shared" si="42"/>
        <v>44.526834904195368</v>
      </c>
      <c r="N107" s="169">
        <f t="shared" si="42"/>
        <v>47.479298009605301</v>
      </c>
      <c r="O107" s="169">
        <f t="shared" si="42"/>
        <v>50.6275315623772</v>
      </c>
      <c r="P107" s="13"/>
      <c r="Q107" s="13" t="s">
        <v>591</v>
      </c>
      <c r="R107" s="13" t="s">
        <v>592</v>
      </c>
      <c r="S107" s="49" t="str">
        <f>[4]!FormDisp(E107)</f>
        <v>=E102*E182</v>
      </c>
      <c r="T107" s="49" t="str">
        <f>[4]!FormDisp(F107)</f>
        <v>=F102*F182</v>
      </c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30">
      <c r="A108" s="1">
        <f t="shared" si="25"/>
        <v>108</v>
      </c>
      <c r="B108" s="167" t="s">
        <v>283</v>
      </c>
      <c r="C108" s="137"/>
      <c r="D108" s="159"/>
      <c r="E108" s="169">
        <f t="shared" ref="E108:O108" si="43">E106-E107+E109</f>
        <v>297.10675044777395</v>
      </c>
      <c r="F108" s="169">
        <f t="shared" si="43"/>
        <v>316.67266598072035</v>
      </c>
      <c r="G108" s="169">
        <f t="shared" si="43"/>
        <v>342.49113607505933</v>
      </c>
      <c r="H108" s="169">
        <f t="shared" si="43"/>
        <v>370.47000189796626</v>
      </c>
      <c r="I108" s="169">
        <f t="shared" si="43"/>
        <v>400.94473278762547</v>
      </c>
      <c r="J108" s="169">
        <f t="shared" si="43"/>
        <v>432.60764332333429</v>
      </c>
      <c r="K108" s="169">
        <f t="shared" si="43"/>
        <v>465.8408216867079</v>
      </c>
      <c r="L108" s="169">
        <f t="shared" si="43"/>
        <v>499.32823637390555</v>
      </c>
      <c r="M108" s="169">
        <f t="shared" si="43"/>
        <v>532.63917272327615</v>
      </c>
      <c r="N108" s="169">
        <f t="shared" si="43"/>
        <v>567.95714466862466</v>
      </c>
      <c r="O108" s="169">
        <f t="shared" si="43"/>
        <v>605.61696303873953</v>
      </c>
      <c r="P108" s="13"/>
      <c r="Q108" s="13" t="s">
        <v>593</v>
      </c>
      <c r="R108" s="13" t="s">
        <v>594</v>
      </c>
      <c r="S108" s="49" t="str">
        <f>[4]!FormDisp(E108)</f>
        <v>=E106-E107+E109</v>
      </c>
      <c r="T108" s="49" t="str">
        <f>[4]!FormDisp(F108)</f>
        <v>=F106-F107+F109</v>
      </c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30">
      <c r="A109" s="1">
        <f t="shared" si="25"/>
        <v>109</v>
      </c>
      <c r="B109" s="167" t="s">
        <v>665</v>
      </c>
      <c r="C109" s="137"/>
      <c r="D109" s="159"/>
      <c r="E109" s="169">
        <f t="shared" ref="E109:O109" si="44">E104*E182</f>
        <v>321.8656463184218</v>
      </c>
      <c r="F109" s="169">
        <f t="shared" si="44"/>
        <v>318.42752081251615</v>
      </c>
      <c r="G109" s="169">
        <f t="shared" si="44"/>
        <v>344.65148973916979</v>
      </c>
      <c r="H109" s="169">
        <f t="shared" si="44"/>
        <v>372.81296296575738</v>
      </c>
      <c r="I109" s="169">
        <f t="shared" si="44"/>
        <v>403.48305310877691</v>
      </c>
      <c r="J109" s="169">
        <f t="shared" si="44"/>
        <v>435.24947562155745</v>
      </c>
      <c r="K109" s="169">
        <f t="shared" si="44"/>
        <v>468.61570042270603</v>
      </c>
      <c r="L109" s="169">
        <f t="shared" si="44"/>
        <v>502.11410799779753</v>
      </c>
      <c r="M109" s="169">
        <f t="shared" si="44"/>
        <v>535.40803921386157</v>
      </c>
      <c r="N109" s="169">
        <f t="shared" si="44"/>
        <v>570.90960777403461</v>
      </c>
      <c r="O109" s="169">
        <f t="shared" si="44"/>
        <v>608.76519659151143</v>
      </c>
      <c r="P109" s="13"/>
      <c r="Q109" s="13" t="s">
        <v>595</v>
      </c>
      <c r="R109" s="13" t="s">
        <v>596</v>
      </c>
      <c r="S109" s="49" t="str">
        <f>[4]!FormDisp(E109)</f>
        <v>=E104*E182</v>
      </c>
      <c r="T109" s="49" t="str">
        <f>[4]!FormDisp(F109)</f>
        <v>=F104*F182</v>
      </c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5">
      <c r="A110" s="1">
        <f t="shared" si="25"/>
        <v>110</v>
      </c>
      <c r="B110" s="157" t="s">
        <v>238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3"/>
      <c r="Q110" s="13" t="s">
        <v>222</v>
      </c>
      <c r="R110" s="13" t="s">
        <v>222</v>
      </c>
      <c r="S110" s="49" t="str">
        <f>[4]!FormDisp(E110)</f>
        <v/>
      </c>
      <c r="T110" s="49" t="str">
        <f>[4]!FormDisp(F110)</f>
        <v/>
      </c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5">
      <c r="A111" s="1">
        <f t="shared" si="25"/>
        <v>111</v>
      </c>
      <c r="B111" s="4"/>
      <c r="C111" s="61"/>
      <c r="D111" s="157"/>
      <c r="E111" s="157"/>
      <c r="F111" s="157"/>
      <c r="H111" s="157"/>
      <c r="I111" s="157"/>
      <c r="J111" s="157"/>
      <c r="K111" s="157"/>
      <c r="L111" s="157"/>
      <c r="M111" s="157"/>
      <c r="N111" s="157"/>
      <c r="O111" s="157"/>
      <c r="P111" s="13"/>
      <c r="Q111" s="13" t="s">
        <v>222</v>
      </c>
      <c r="R111" s="13" t="s">
        <v>222</v>
      </c>
      <c r="S111" s="49" t="str">
        <f>[4]!FormDisp(E111)</f>
        <v/>
      </c>
      <c r="T111" s="49" t="str">
        <f>[4]!FormDisp(F111)</f>
        <v/>
      </c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5">
      <c r="A112" s="1">
        <f t="shared" si="25"/>
        <v>112</v>
      </c>
      <c r="B112" s="4"/>
      <c r="C112" s="61"/>
      <c r="D112" s="157"/>
      <c r="E112" s="157"/>
      <c r="F112" s="157"/>
      <c r="H112" s="157"/>
      <c r="I112" s="157"/>
      <c r="J112" s="157"/>
      <c r="K112" s="157"/>
      <c r="L112" s="157"/>
      <c r="M112" s="157"/>
      <c r="N112" s="157"/>
      <c r="O112" s="157"/>
      <c r="P112" s="13"/>
      <c r="Q112" s="13" t="s">
        <v>222</v>
      </c>
      <c r="R112" s="13" t="s">
        <v>222</v>
      </c>
      <c r="S112" s="49" t="str">
        <f>[4]!FormDisp(E112)</f>
        <v/>
      </c>
      <c r="T112" s="49" t="str">
        <f>[4]!FormDisp(F112)</f>
        <v/>
      </c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5">
      <c r="A113" s="1">
        <f t="shared" si="25"/>
        <v>113</v>
      </c>
      <c r="B113" s="170" t="s">
        <v>285</v>
      </c>
      <c r="C113" s="146"/>
      <c r="D113" s="160"/>
      <c r="E113" s="160"/>
      <c r="F113" s="157"/>
      <c r="G113" s="182"/>
      <c r="H113" s="157"/>
      <c r="I113" s="157"/>
      <c r="J113" s="157"/>
      <c r="K113" s="157"/>
      <c r="L113" s="157"/>
      <c r="M113" s="157"/>
      <c r="N113" s="157"/>
      <c r="O113" s="157"/>
      <c r="P113" s="13"/>
      <c r="Q113" s="13" t="s">
        <v>222</v>
      </c>
      <c r="R113" s="13" t="s">
        <v>222</v>
      </c>
      <c r="S113" s="49" t="str">
        <f>[4]!FormDisp(E113)</f>
        <v/>
      </c>
      <c r="T113" s="49" t="str">
        <f>[4]!FormDisp(F113)</f>
        <v/>
      </c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30">
      <c r="A114" s="1">
        <f t="shared" si="25"/>
        <v>114</v>
      </c>
      <c r="B114" s="163" t="s">
        <v>286</v>
      </c>
      <c r="C114" s="4"/>
      <c r="D114" s="160"/>
      <c r="E114" s="160">
        <f t="shared" ref="E114:O114" si="45">D115</f>
        <v>0</v>
      </c>
      <c r="F114" s="160">
        <f t="shared" si="45"/>
        <v>6.0427231074518319</v>
      </c>
      <c r="G114" s="160">
        <f t="shared" si="45"/>
        <v>5.6383254841069785</v>
      </c>
      <c r="H114" s="160">
        <f t="shared" si="45"/>
        <v>5.7557402423333128</v>
      </c>
      <c r="I114" s="160">
        <f t="shared" si="45"/>
        <v>5.8708550471799796</v>
      </c>
      <c r="J114" s="160">
        <f t="shared" si="45"/>
        <v>6.0200207361845912</v>
      </c>
      <c r="K114" s="160">
        <f t="shared" si="45"/>
        <v>6.1705212545892056</v>
      </c>
      <c r="L114" s="160">
        <f t="shared" si="45"/>
        <v>6.3247842859539354</v>
      </c>
      <c r="M114" s="160">
        <f t="shared" si="45"/>
        <v>6.4829038931027831</v>
      </c>
      <c r="N114" s="160">
        <f t="shared" si="45"/>
        <v>6.6449764904303521</v>
      </c>
      <c r="O114" s="160">
        <f t="shared" si="45"/>
        <v>6.8111009026911109</v>
      </c>
      <c r="P114" s="13"/>
      <c r="Q114" s="13" t="s">
        <v>597</v>
      </c>
      <c r="R114" s="13" t="s">
        <v>226</v>
      </c>
      <c r="S114" s="49" t="str">
        <f>[4]!FormDisp(E114)</f>
        <v>=D115</v>
      </c>
      <c r="T114" s="49" t="str">
        <f>[4]!FormDisp(F114)</f>
        <v>=E115</v>
      </c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5">
      <c r="A115" s="1">
        <f t="shared" si="25"/>
        <v>115</v>
      </c>
      <c r="B115" s="181" t="s">
        <v>289</v>
      </c>
      <c r="C115" s="4"/>
      <c r="D115" s="160">
        <v>0</v>
      </c>
      <c r="E115" s="160">
        <f t="shared" ref="E115:O115" si="46">E34*E116</f>
        <v>6.0427231074518319</v>
      </c>
      <c r="F115" s="160">
        <f t="shared" si="46"/>
        <v>5.6383254841069785</v>
      </c>
      <c r="G115" s="160">
        <f t="shared" si="46"/>
        <v>5.7557402423333128</v>
      </c>
      <c r="H115" s="160">
        <f t="shared" si="46"/>
        <v>5.8708550471799796</v>
      </c>
      <c r="I115" s="160">
        <f t="shared" si="46"/>
        <v>6.0200207361845912</v>
      </c>
      <c r="J115" s="160">
        <f t="shared" si="46"/>
        <v>6.1705212545892056</v>
      </c>
      <c r="K115" s="160">
        <f t="shared" si="46"/>
        <v>6.3247842859539354</v>
      </c>
      <c r="L115" s="160">
        <f t="shared" si="46"/>
        <v>6.4829038931027831</v>
      </c>
      <c r="M115" s="160">
        <f t="shared" si="46"/>
        <v>6.6449764904303521</v>
      </c>
      <c r="N115" s="160">
        <f t="shared" si="46"/>
        <v>6.8111009026911109</v>
      </c>
      <c r="O115" s="160">
        <f t="shared" si="46"/>
        <v>6.9813784252583879</v>
      </c>
      <c r="P115" s="13"/>
      <c r="Q115" s="13" t="s">
        <v>598</v>
      </c>
      <c r="R115" s="13" t="s">
        <v>599</v>
      </c>
      <c r="S115" s="49" t="str">
        <f>[4]!FormDisp(E115)</f>
        <v>=E34*E116</v>
      </c>
      <c r="T115" s="49" t="str">
        <f>[4]!FormDisp(F115)</f>
        <v>=F34*F116</v>
      </c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5">
      <c r="A116" s="1">
        <f t="shared" si="25"/>
        <v>116</v>
      </c>
      <c r="B116" s="163" t="s">
        <v>287</v>
      </c>
      <c r="C116" s="4"/>
      <c r="D116" s="160"/>
      <c r="E116" s="160">
        <f t="shared" ref="E116:O116" si="47">E104</f>
        <v>60.427231074518318</v>
      </c>
      <c r="F116" s="160">
        <f t="shared" si="47"/>
        <v>56.383254841069785</v>
      </c>
      <c r="G116" s="160">
        <f t="shared" si="47"/>
        <v>57.557402423333123</v>
      </c>
      <c r="H116" s="160">
        <f t="shared" si="47"/>
        <v>58.708550471799789</v>
      </c>
      <c r="I116" s="160">
        <f t="shared" si="47"/>
        <v>60.200207361845912</v>
      </c>
      <c r="J116" s="160">
        <f t="shared" si="47"/>
        <v>61.705212545892053</v>
      </c>
      <c r="K116" s="160">
        <f t="shared" si="47"/>
        <v>63.247842859539354</v>
      </c>
      <c r="L116" s="160">
        <f t="shared" si="47"/>
        <v>64.829038931027824</v>
      </c>
      <c r="M116" s="160">
        <f t="shared" si="47"/>
        <v>66.449764904303521</v>
      </c>
      <c r="N116" s="160">
        <f t="shared" si="47"/>
        <v>68.111009026911105</v>
      </c>
      <c r="O116" s="160">
        <f t="shared" si="47"/>
        <v>69.813784252583872</v>
      </c>
      <c r="P116" s="13"/>
      <c r="Q116" s="13" t="s">
        <v>600</v>
      </c>
      <c r="R116" s="13" t="s">
        <v>601</v>
      </c>
      <c r="S116" s="49" t="str">
        <f>[4]!FormDisp(E116)</f>
        <v>=E104</v>
      </c>
      <c r="T116" s="49" t="str">
        <f>[4]!FormDisp(F116)</f>
        <v>=F104</v>
      </c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30">
      <c r="A117" s="1">
        <f t="shared" si="25"/>
        <v>117</v>
      </c>
      <c r="B117" s="163" t="s">
        <v>667</v>
      </c>
      <c r="C117" s="4"/>
      <c r="D117" s="160"/>
      <c r="E117" s="160">
        <f>E115-E114+E116</f>
        <v>66.469954181970152</v>
      </c>
      <c r="F117" s="160">
        <f t="shared" ref="F117:G117" si="48">F115-F114+F116</f>
        <v>55.978857217724929</v>
      </c>
      <c r="G117" s="160">
        <f t="shared" si="48"/>
        <v>57.674817181559455</v>
      </c>
      <c r="H117" s="160">
        <f t="shared" ref="H117:N117" si="49">H115-H114+H116</f>
        <v>58.823665276646459</v>
      </c>
      <c r="I117" s="160">
        <f t="shared" si="49"/>
        <v>60.349373050850524</v>
      </c>
      <c r="J117" s="160">
        <f t="shared" si="49"/>
        <v>61.855713064296665</v>
      </c>
      <c r="K117" s="160">
        <f t="shared" si="49"/>
        <v>63.402105890904082</v>
      </c>
      <c r="L117" s="160">
        <f t="shared" si="49"/>
        <v>64.987158538176672</v>
      </c>
      <c r="M117" s="160">
        <f t="shared" si="49"/>
        <v>66.611837501631086</v>
      </c>
      <c r="N117" s="160">
        <f t="shared" si="49"/>
        <v>68.277133439171863</v>
      </c>
      <c r="O117" s="160">
        <f t="shared" ref="O117" si="50">O115-O114+O116</f>
        <v>69.984061775151147</v>
      </c>
      <c r="P117" s="13"/>
      <c r="Q117" s="13" t="s">
        <v>355</v>
      </c>
      <c r="R117" s="13" t="s">
        <v>356</v>
      </c>
      <c r="S117" s="49" t="str">
        <f>[4]!FormDisp(E117)</f>
        <v>=E115-E114+E116</v>
      </c>
      <c r="T117" s="49" t="str">
        <f>[4]!FormDisp(F117)</f>
        <v>=F115-F114+F116</v>
      </c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5">
      <c r="A118" s="1">
        <f t="shared" si="25"/>
        <v>118</v>
      </c>
      <c r="B118" s="148"/>
      <c r="C118" s="148"/>
      <c r="D118" s="160"/>
      <c r="E118" s="160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3"/>
      <c r="Q118" s="13" t="s">
        <v>222</v>
      </c>
      <c r="R118" s="13" t="s">
        <v>222</v>
      </c>
      <c r="S118" s="49" t="str">
        <f>[4]!FormDisp(E118)</f>
        <v/>
      </c>
      <c r="T118" s="49" t="str">
        <f>[4]!FormDisp(F118)</f>
        <v/>
      </c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29.25">
      <c r="A119" s="1">
        <f t="shared" si="25"/>
        <v>119</v>
      </c>
      <c r="B119" s="171" t="s">
        <v>294</v>
      </c>
      <c r="C119" s="149"/>
      <c r="D119" s="160"/>
      <c r="E119" s="160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3"/>
      <c r="Q119" s="13" t="s">
        <v>222</v>
      </c>
      <c r="R119" s="13" t="s">
        <v>222</v>
      </c>
      <c r="S119" s="49" t="str">
        <f>[4]!FormDisp(E119)</f>
        <v/>
      </c>
      <c r="T119" s="49" t="str">
        <f>[4]!FormDisp(F119)</f>
        <v/>
      </c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30">
      <c r="A120" s="1">
        <f t="shared" si="25"/>
        <v>120</v>
      </c>
      <c r="B120" s="163" t="s">
        <v>288</v>
      </c>
      <c r="C120" s="4"/>
      <c r="D120" s="149"/>
      <c r="E120" s="149">
        <f>+D121</f>
        <v>0</v>
      </c>
      <c r="F120" s="149">
        <f t="shared" ref="E120:O120" si="51">E121</f>
        <v>32.186564631842181</v>
      </c>
      <c r="G120" s="149">
        <f t="shared" si="51"/>
        <v>31.842752081251614</v>
      </c>
      <c r="H120" s="149">
        <f t="shared" si="51"/>
        <v>34.465148973916982</v>
      </c>
      <c r="I120" s="149">
        <f t="shared" si="51"/>
        <v>37.281296296575739</v>
      </c>
      <c r="J120" s="149">
        <f t="shared" si="51"/>
        <v>40.348305310877691</v>
      </c>
      <c r="K120" s="149">
        <f t="shared" si="51"/>
        <v>43.524947562155745</v>
      </c>
      <c r="L120" s="149">
        <f t="shared" si="51"/>
        <v>46.861570042270607</v>
      </c>
      <c r="M120" s="149">
        <f t="shared" si="51"/>
        <v>50.211410799779756</v>
      </c>
      <c r="N120" s="149">
        <f t="shared" si="51"/>
        <v>53.54080392138615</v>
      </c>
      <c r="O120" s="149">
        <f t="shared" si="51"/>
        <v>57.090960777403467</v>
      </c>
      <c r="P120" s="13"/>
      <c r="Q120" s="13" t="s">
        <v>228</v>
      </c>
      <c r="R120" s="13" t="s">
        <v>229</v>
      </c>
      <c r="S120" s="49" t="str">
        <f>[4]!FormDisp(E120)</f>
        <v>=+D121</v>
      </c>
      <c r="T120" s="49" t="str">
        <f>[4]!FormDisp(F120)</f>
        <v>=E121</v>
      </c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29.25">
      <c r="A121" s="1">
        <f t="shared" si="25"/>
        <v>121</v>
      </c>
      <c r="B121" s="171" t="s">
        <v>289</v>
      </c>
      <c r="C121" s="4"/>
      <c r="D121" s="149">
        <v>0</v>
      </c>
      <c r="E121" s="149">
        <f t="shared" ref="E121:O121" si="52">E115*E182</f>
        <v>32.186564631842181</v>
      </c>
      <c r="F121" s="149">
        <f t="shared" si="52"/>
        <v>31.842752081251614</v>
      </c>
      <c r="G121" s="149">
        <f t="shared" si="52"/>
        <v>34.465148973916982</v>
      </c>
      <c r="H121" s="149">
        <f t="shared" si="52"/>
        <v>37.281296296575739</v>
      </c>
      <c r="I121" s="149">
        <f t="shared" si="52"/>
        <v>40.348305310877691</v>
      </c>
      <c r="J121" s="149">
        <f t="shared" si="52"/>
        <v>43.524947562155745</v>
      </c>
      <c r="K121" s="149">
        <f t="shared" si="52"/>
        <v>46.861570042270607</v>
      </c>
      <c r="L121" s="149">
        <f t="shared" si="52"/>
        <v>50.211410799779756</v>
      </c>
      <c r="M121" s="149">
        <f t="shared" si="52"/>
        <v>53.54080392138615</v>
      </c>
      <c r="N121" s="149">
        <f t="shared" si="52"/>
        <v>57.090960777403467</v>
      </c>
      <c r="O121" s="149">
        <f t="shared" si="52"/>
        <v>60.876519659151143</v>
      </c>
      <c r="P121" s="13"/>
      <c r="Q121" s="13" t="s">
        <v>602</v>
      </c>
      <c r="R121" s="13" t="s">
        <v>603</v>
      </c>
      <c r="S121" s="49" t="str">
        <f>[4]!FormDisp(E121)</f>
        <v>=E115*E182</v>
      </c>
      <c r="T121" s="49" t="str">
        <f>[4]!FormDisp(F121)</f>
        <v>=F115*F182</v>
      </c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5">
      <c r="A122" s="1">
        <f t="shared" si="25"/>
        <v>122</v>
      </c>
      <c r="B122" s="163" t="s">
        <v>287</v>
      </c>
      <c r="C122" s="4"/>
      <c r="D122" s="149"/>
      <c r="E122" s="149">
        <f t="shared" ref="E122:O122" si="53">E109</f>
        <v>321.8656463184218</v>
      </c>
      <c r="F122" s="149">
        <f t="shared" si="53"/>
        <v>318.42752081251615</v>
      </c>
      <c r="G122" s="149">
        <f t="shared" si="53"/>
        <v>344.65148973916979</v>
      </c>
      <c r="H122" s="149">
        <f t="shared" si="53"/>
        <v>372.81296296575738</v>
      </c>
      <c r="I122" s="149">
        <f t="shared" si="53"/>
        <v>403.48305310877691</v>
      </c>
      <c r="J122" s="149">
        <f t="shared" si="53"/>
        <v>435.24947562155745</v>
      </c>
      <c r="K122" s="149">
        <f t="shared" si="53"/>
        <v>468.61570042270603</v>
      </c>
      <c r="L122" s="149">
        <f t="shared" si="53"/>
        <v>502.11410799779753</v>
      </c>
      <c r="M122" s="149">
        <f t="shared" si="53"/>
        <v>535.40803921386157</v>
      </c>
      <c r="N122" s="149">
        <f t="shared" si="53"/>
        <v>570.90960777403461</v>
      </c>
      <c r="O122" s="149">
        <f t="shared" si="53"/>
        <v>608.76519659151143</v>
      </c>
      <c r="P122" s="13"/>
      <c r="Q122" s="13" t="s">
        <v>225</v>
      </c>
      <c r="R122" s="13" t="s">
        <v>604</v>
      </c>
      <c r="S122" s="49" t="str">
        <f>[4]!FormDisp(E122)</f>
        <v>=E109</v>
      </c>
      <c r="T122" s="49" t="str">
        <f>[4]!FormDisp(F122)</f>
        <v>=F109</v>
      </c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30">
      <c r="A123" s="1">
        <f t="shared" si="25"/>
        <v>123</v>
      </c>
      <c r="B123" s="163" t="s">
        <v>668</v>
      </c>
      <c r="C123" s="4"/>
      <c r="D123" s="149"/>
      <c r="E123" s="149">
        <f>E121-E120+E122</f>
        <v>354.052210950264</v>
      </c>
      <c r="F123" s="149">
        <f t="shared" ref="F123:G123" si="54">F121-F120+F122</f>
        <v>318.08370826192561</v>
      </c>
      <c r="G123" s="149">
        <f t="shared" si="54"/>
        <v>347.27388663183518</v>
      </c>
      <c r="H123" s="149">
        <f t="shared" ref="H123:N123" si="55">H121-H120+H122</f>
        <v>375.62911028841614</v>
      </c>
      <c r="I123" s="149">
        <f t="shared" si="55"/>
        <v>406.55006212307887</v>
      </c>
      <c r="J123" s="149">
        <f t="shared" si="55"/>
        <v>438.4261178728355</v>
      </c>
      <c r="K123" s="149">
        <f t="shared" si="55"/>
        <v>471.95232290282087</v>
      </c>
      <c r="L123" s="149">
        <f t="shared" si="55"/>
        <v>505.46394875530666</v>
      </c>
      <c r="M123" s="149">
        <f t="shared" si="55"/>
        <v>538.73743233546793</v>
      </c>
      <c r="N123" s="149">
        <f t="shared" si="55"/>
        <v>574.45976463005195</v>
      </c>
      <c r="O123" s="149">
        <f t="shared" ref="O123" si="56">O121-O120+O122</f>
        <v>612.55075547325907</v>
      </c>
      <c r="P123" s="13"/>
      <c r="Q123" s="13" t="s">
        <v>357</v>
      </c>
      <c r="R123" s="13" t="s">
        <v>358</v>
      </c>
      <c r="S123" s="49" t="str">
        <f>[4]!FormDisp(E123)</f>
        <v>=E121-E120+E122</v>
      </c>
      <c r="T123" s="49" t="str">
        <f>[4]!FormDisp(F123)</f>
        <v>=F121-F120+F122</v>
      </c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5">
      <c r="A124" s="1">
        <f t="shared" si="25"/>
        <v>124</v>
      </c>
      <c r="B124" s="4"/>
      <c r="C124" s="61"/>
      <c r="D124" s="157"/>
      <c r="E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3"/>
      <c r="Q124" s="13" t="s">
        <v>222</v>
      </c>
      <c r="R124" s="13" t="s">
        <v>222</v>
      </c>
      <c r="S124" s="49" t="str">
        <f>[4]!FormDisp(E124)</f>
        <v/>
      </c>
      <c r="T124" s="49" t="e">
        <f>[4]!FormDisp(#REF!)</f>
        <v>#VALUE!</v>
      </c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5">
      <c r="A125" s="1">
        <f t="shared" si="25"/>
        <v>125</v>
      </c>
      <c r="B125" s="172" t="s">
        <v>295</v>
      </c>
      <c r="C125" s="150"/>
      <c r="D125" s="161"/>
      <c r="E125" s="161"/>
      <c r="G125" s="157"/>
      <c r="H125" s="157" t="s">
        <v>240</v>
      </c>
      <c r="I125" s="157"/>
      <c r="J125" s="157"/>
      <c r="K125" s="157"/>
      <c r="L125" s="157"/>
      <c r="M125" s="157"/>
      <c r="N125" s="157"/>
      <c r="O125" s="157"/>
      <c r="P125" s="13"/>
      <c r="Q125" s="13" t="s">
        <v>222</v>
      </c>
      <c r="R125" s="13" t="s">
        <v>222</v>
      </c>
      <c r="S125" s="49" t="str">
        <f>[4]!FormDisp(E125)</f>
        <v/>
      </c>
      <c r="T125" s="49" t="e">
        <f>[4]!FormDisp(#REF!)</f>
        <v>#VALUE!</v>
      </c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5" customHeight="1">
      <c r="A126" s="1">
        <f t="shared" si="25"/>
        <v>126</v>
      </c>
      <c r="B126" s="162" t="s">
        <v>290</v>
      </c>
      <c r="C126" s="4"/>
      <c r="D126" s="161"/>
      <c r="E126" s="161">
        <f t="shared" ref="E126:O126" si="57">D127</f>
        <v>0</v>
      </c>
      <c r="F126" s="161">
        <f t="shared" si="57"/>
        <v>3.3234977090985076</v>
      </c>
      <c r="G126" s="161">
        <f t="shared" si="57"/>
        <v>2.7989428608862466</v>
      </c>
      <c r="H126" s="161">
        <f t="shared" si="57"/>
        <v>2.8837408590779727</v>
      </c>
      <c r="I126" s="161">
        <f t="shared" si="57"/>
        <v>2.9411832638323232</v>
      </c>
      <c r="J126" s="161">
        <f t="shared" si="57"/>
        <v>3.0174686525425263</v>
      </c>
      <c r="K126" s="161">
        <f t="shared" si="57"/>
        <v>3.0927856532148335</v>
      </c>
      <c r="L126" s="161">
        <f t="shared" si="57"/>
        <v>3.1701052945452042</v>
      </c>
      <c r="M126" s="161">
        <f t="shared" si="57"/>
        <v>3.249357926908834</v>
      </c>
      <c r="N126" s="161">
        <f t="shared" si="57"/>
        <v>3.3305918750815544</v>
      </c>
      <c r="O126" s="161">
        <f t="shared" si="57"/>
        <v>3.4138566719585932</v>
      </c>
      <c r="P126" s="13"/>
      <c r="Q126" s="13" t="s">
        <v>605</v>
      </c>
      <c r="R126" s="13" t="s">
        <v>606</v>
      </c>
      <c r="S126" s="49" t="str">
        <f>[4]!FormDisp(E126)</f>
        <v>=D127</v>
      </c>
      <c r="T126" s="49" t="str">
        <f>[4]!FormDisp(F126)</f>
        <v>=E127</v>
      </c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30">
      <c r="A127" s="1">
        <f t="shared" si="25"/>
        <v>127</v>
      </c>
      <c r="B127" s="162" t="s">
        <v>291</v>
      </c>
      <c r="C127" s="4"/>
      <c r="D127" s="161">
        <v>0</v>
      </c>
      <c r="E127" s="161">
        <f t="shared" ref="E127:O127" si="58">E33*E128</f>
        <v>3.3234977090985076</v>
      </c>
      <c r="F127" s="161">
        <f t="shared" si="58"/>
        <v>2.7989428608862466</v>
      </c>
      <c r="G127" s="161">
        <f t="shared" si="58"/>
        <v>2.8837408590779727</v>
      </c>
      <c r="H127" s="161">
        <f t="shared" si="58"/>
        <v>2.9411832638323232</v>
      </c>
      <c r="I127" s="161">
        <f t="shared" si="58"/>
        <v>3.0174686525425263</v>
      </c>
      <c r="J127" s="161">
        <f t="shared" si="58"/>
        <v>3.0927856532148335</v>
      </c>
      <c r="K127" s="161">
        <f t="shared" si="58"/>
        <v>3.1701052945452042</v>
      </c>
      <c r="L127" s="161">
        <f t="shared" si="58"/>
        <v>3.249357926908834</v>
      </c>
      <c r="M127" s="161">
        <f t="shared" si="58"/>
        <v>3.3305918750815544</v>
      </c>
      <c r="N127" s="161">
        <f t="shared" si="58"/>
        <v>3.4138566719585932</v>
      </c>
      <c r="O127" s="161">
        <f t="shared" si="58"/>
        <v>3.4992030887575574</v>
      </c>
      <c r="P127" s="13"/>
      <c r="Q127" s="13" t="s">
        <v>607</v>
      </c>
      <c r="R127" s="13" t="s">
        <v>608</v>
      </c>
      <c r="S127" s="49" t="str">
        <f>[4]!FormDisp(E127)</f>
        <v>=E33*E128</v>
      </c>
      <c r="T127" s="49" t="str">
        <f>[4]!FormDisp(F127)</f>
        <v>=F33*F128</v>
      </c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5">
      <c r="A128" s="1">
        <f t="shared" si="25"/>
        <v>128</v>
      </c>
      <c r="B128" s="162" t="s">
        <v>292</v>
      </c>
      <c r="C128" s="4"/>
      <c r="D128" s="161"/>
      <c r="E128" s="161">
        <f t="shared" ref="E128:O128" si="59">E117</f>
        <v>66.469954181970152</v>
      </c>
      <c r="F128" s="161">
        <f t="shared" si="59"/>
        <v>55.978857217724929</v>
      </c>
      <c r="G128" s="161">
        <f t="shared" si="59"/>
        <v>57.674817181559455</v>
      </c>
      <c r="H128" s="161">
        <f t="shared" si="59"/>
        <v>58.823665276646459</v>
      </c>
      <c r="I128" s="161">
        <f t="shared" si="59"/>
        <v>60.349373050850524</v>
      </c>
      <c r="J128" s="161">
        <f t="shared" si="59"/>
        <v>61.855713064296665</v>
      </c>
      <c r="K128" s="161">
        <f t="shared" si="59"/>
        <v>63.402105890904082</v>
      </c>
      <c r="L128" s="161">
        <f t="shared" si="59"/>
        <v>64.987158538176672</v>
      </c>
      <c r="M128" s="161">
        <f t="shared" si="59"/>
        <v>66.611837501631086</v>
      </c>
      <c r="N128" s="161">
        <f t="shared" si="59"/>
        <v>68.277133439171863</v>
      </c>
      <c r="O128" s="161">
        <f t="shared" si="59"/>
        <v>69.984061775151147</v>
      </c>
      <c r="P128" s="13"/>
      <c r="Q128" s="13" t="s">
        <v>609</v>
      </c>
      <c r="R128" s="13" t="s">
        <v>610</v>
      </c>
      <c r="S128" s="49" t="str">
        <f>[4]!FormDisp(E128)</f>
        <v>=E117</v>
      </c>
      <c r="T128" s="49" t="str">
        <f>[4]!FormDisp(F128)</f>
        <v>=F117</v>
      </c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30">
      <c r="A129" s="1">
        <f t="shared" si="25"/>
        <v>129</v>
      </c>
      <c r="B129" s="162" t="s">
        <v>293</v>
      </c>
      <c r="C129" s="4"/>
      <c r="D129" s="161"/>
      <c r="E129" s="161">
        <f>E127-E126+E128</f>
        <v>69.793451891068656</v>
      </c>
      <c r="F129" s="161">
        <f t="shared" ref="F129:G129" si="60">F127-F126+F128</f>
        <v>55.454302369512668</v>
      </c>
      <c r="G129" s="161">
        <f t="shared" si="60"/>
        <v>57.759615179751179</v>
      </c>
      <c r="H129" s="161">
        <f t="shared" ref="H129:M129" si="61">H127-H126+H128</f>
        <v>58.881107681400806</v>
      </c>
      <c r="I129" s="161">
        <f t="shared" si="61"/>
        <v>60.425658439560728</v>
      </c>
      <c r="J129" s="161">
        <f t="shared" si="61"/>
        <v>61.931030064968972</v>
      </c>
      <c r="K129" s="161">
        <f t="shared" si="61"/>
        <v>63.479425532234451</v>
      </c>
      <c r="L129" s="161">
        <f t="shared" si="61"/>
        <v>65.066411170540306</v>
      </c>
      <c r="M129" s="161">
        <f t="shared" si="61"/>
        <v>66.69307144980381</v>
      </c>
      <c r="N129" s="161">
        <f t="shared" ref="N129:O129" si="62">N127-N126+N128</f>
        <v>68.360398236048894</v>
      </c>
      <c r="O129" s="161">
        <f t="shared" si="62"/>
        <v>70.069408191950117</v>
      </c>
      <c r="P129" s="13"/>
      <c r="Q129" s="13" t="s">
        <v>359</v>
      </c>
      <c r="R129" s="13" t="s">
        <v>360</v>
      </c>
      <c r="S129" s="49" t="str">
        <f>[4]!FormDisp(E129)</f>
        <v>=E127-E126+E128</v>
      </c>
      <c r="T129" s="49" t="str">
        <f>[4]!FormDisp(F129)</f>
        <v>=F127-F126+F128</v>
      </c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5">
      <c r="A130" s="1">
        <f t="shared" si="25"/>
        <v>130</v>
      </c>
      <c r="B130" s="162"/>
      <c r="C130" s="151"/>
      <c r="D130" s="161"/>
      <c r="E130" s="161"/>
      <c r="G130" s="157"/>
      <c r="H130" s="157"/>
      <c r="I130" s="157"/>
      <c r="J130" s="157"/>
      <c r="K130" s="157"/>
      <c r="L130" s="157"/>
      <c r="M130" s="157"/>
      <c r="N130" s="157"/>
      <c r="O130" s="157"/>
      <c r="P130" s="13"/>
      <c r="Q130" s="13" t="s">
        <v>222</v>
      </c>
      <c r="R130" s="13" t="s">
        <v>222</v>
      </c>
      <c r="S130" s="49" t="str">
        <f>[4]!FormDisp(E130)</f>
        <v/>
      </c>
      <c r="T130" s="49" t="e">
        <f>[4]!FormDisp(#REF!)</f>
        <v>#VALUE!</v>
      </c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30">
      <c r="A131" s="1">
        <f t="shared" si="25"/>
        <v>131</v>
      </c>
      <c r="B131" s="162" t="s">
        <v>296</v>
      </c>
      <c r="C131" s="152"/>
      <c r="D131" s="161"/>
      <c r="E131" s="161"/>
      <c r="G131" s="157"/>
      <c r="H131" s="157"/>
      <c r="I131" s="157"/>
      <c r="J131" s="157"/>
      <c r="K131" s="157"/>
      <c r="L131" s="157"/>
      <c r="M131" s="157"/>
      <c r="N131" s="157"/>
      <c r="O131" s="157"/>
      <c r="P131" s="13"/>
      <c r="Q131" s="13" t="s">
        <v>222</v>
      </c>
      <c r="R131" s="13" t="s">
        <v>222</v>
      </c>
      <c r="S131" s="49" t="str">
        <f>[4]!FormDisp(E131)</f>
        <v/>
      </c>
      <c r="T131" s="49" t="e">
        <f>[4]!FormDisp(#REF!)</f>
        <v>#VALUE!</v>
      </c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30">
      <c r="A132" s="1">
        <f t="shared" si="25"/>
        <v>132</v>
      </c>
      <c r="B132" s="162" t="s">
        <v>290</v>
      </c>
      <c r="C132" s="4"/>
      <c r="D132" s="161"/>
      <c r="E132" s="161">
        <f t="shared" ref="E132:O132" si="63">D133</f>
        <v>20</v>
      </c>
      <c r="F132" s="161">
        <f t="shared" si="63"/>
        <v>17.702610547513199</v>
      </c>
      <c r="G132" s="161">
        <f t="shared" si="63"/>
        <v>15.807183153937066</v>
      </c>
      <c r="H132" s="161">
        <f t="shared" si="63"/>
        <v>17.267728237506887</v>
      </c>
      <c r="I132" s="161">
        <f t="shared" si="63"/>
        <v>18.67719843877471</v>
      </c>
      <c r="J132" s="161">
        <f t="shared" si="63"/>
        <v>20.224140712171685</v>
      </c>
      <c r="K132" s="161">
        <f t="shared" si="63"/>
        <v>21.815552985421967</v>
      </c>
      <c r="L132" s="161">
        <f t="shared" si="63"/>
        <v>23.487933277284412</v>
      </c>
      <c r="M132" s="161">
        <f t="shared" si="63"/>
        <v>25.166938827694487</v>
      </c>
      <c r="N132" s="161">
        <f t="shared" si="63"/>
        <v>26.835695624011837</v>
      </c>
      <c r="O132" s="161">
        <f t="shared" si="63"/>
        <v>28.615103511601006</v>
      </c>
      <c r="P132" s="13"/>
      <c r="Q132" s="13" t="s">
        <v>611</v>
      </c>
      <c r="R132" s="13" t="s">
        <v>612</v>
      </c>
      <c r="S132" s="49" t="str">
        <f>[4]!FormDisp(E132)</f>
        <v>=D133</v>
      </c>
      <c r="T132" s="49" t="str">
        <f>[4]!FormDisp(F132)</f>
        <v>=E133</v>
      </c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5" customHeight="1">
      <c r="A133" s="1">
        <f t="shared" si="25"/>
        <v>133</v>
      </c>
      <c r="B133" s="162" t="s">
        <v>297</v>
      </c>
      <c r="C133" s="4"/>
      <c r="D133" s="161">
        <f>D10*D11</f>
        <v>20</v>
      </c>
      <c r="E133" s="161">
        <f t="shared" ref="E133:O133" si="64">E127*E182</f>
        <v>17.702610547513199</v>
      </c>
      <c r="F133" s="161">
        <f t="shared" si="64"/>
        <v>15.807183153937066</v>
      </c>
      <c r="G133" s="161">
        <f t="shared" si="64"/>
        <v>17.267728237506887</v>
      </c>
      <c r="H133" s="161">
        <f t="shared" si="64"/>
        <v>18.67719843877471</v>
      </c>
      <c r="I133" s="161">
        <f t="shared" si="64"/>
        <v>20.224140712171685</v>
      </c>
      <c r="J133" s="161">
        <f t="shared" si="64"/>
        <v>21.815552985421967</v>
      </c>
      <c r="K133" s="161">
        <f t="shared" si="64"/>
        <v>23.487933277284412</v>
      </c>
      <c r="L133" s="161">
        <f t="shared" si="64"/>
        <v>25.166938827694487</v>
      </c>
      <c r="M133" s="161">
        <f t="shared" si="64"/>
        <v>26.835695624011837</v>
      </c>
      <c r="N133" s="161">
        <f t="shared" si="64"/>
        <v>28.615103511601006</v>
      </c>
      <c r="O133" s="161">
        <f t="shared" si="64"/>
        <v>30.512499487696484</v>
      </c>
      <c r="P133" s="13"/>
      <c r="Q133" s="13" t="s">
        <v>613</v>
      </c>
      <c r="R133" s="13" t="s">
        <v>614</v>
      </c>
      <c r="S133" s="49" t="str">
        <f>[4]!FormDisp(E133)</f>
        <v>=E127*E182</v>
      </c>
      <c r="T133" s="49" t="str">
        <f>[4]!FormDisp(F133)</f>
        <v>=F127*F182</v>
      </c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5">
      <c r="A134" s="1">
        <f t="shared" si="25"/>
        <v>134</v>
      </c>
      <c r="B134" s="162" t="s">
        <v>298</v>
      </c>
      <c r="C134" s="4"/>
      <c r="D134" s="161"/>
      <c r="E134" s="161">
        <f t="shared" ref="E134:O134" si="65">E123</f>
        <v>354.052210950264</v>
      </c>
      <c r="F134" s="161">
        <f t="shared" si="65"/>
        <v>318.08370826192561</v>
      </c>
      <c r="G134" s="161">
        <f t="shared" si="65"/>
        <v>347.27388663183518</v>
      </c>
      <c r="H134" s="161">
        <f t="shared" si="65"/>
        <v>375.62911028841614</v>
      </c>
      <c r="I134" s="161">
        <f t="shared" si="65"/>
        <v>406.55006212307887</v>
      </c>
      <c r="J134" s="161">
        <f t="shared" si="65"/>
        <v>438.4261178728355</v>
      </c>
      <c r="K134" s="161">
        <f t="shared" si="65"/>
        <v>471.95232290282087</v>
      </c>
      <c r="L134" s="161">
        <f t="shared" si="65"/>
        <v>505.46394875530666</v>
      </c>
      <c r="M134" s="161">
        <f t="shared" si="65"/>
        <v>538.73743233546793</v>
      </c>
      <c r="N134" s="161">
        <f t="shared" si="65"/>
        <v>574.45976463005195</v>
      </c>
      <c r="O134" s="161">
        <f t="shared" si="65"/>
        <v>612.55075547325907</v>
      </c>
      <c r="P134" s="13"/>
      <c r="Q134" s="13" t="s">
        <v>615</v>
      </c>
      <c r="R134" s="13" t="s">
        <v>616</v>
      </c>
      <c r="S134" s="49" t="str">
        <f>[4]!FormDisp(E134)</f>
        <v>=E123</v>
      </c>
      <c r="T134" s="49" t="str">
        <f>[4]!FormDisp(F134)</f>
        <v>=F123</v>
      </c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30">
      <c r="A135" s="1">
        <f t="shared" si="25"/>
        <v>135</v>
      </c>
      <c r="B135" s="162" t="s">
        <v>299</v>
      </c>
      <c r="C135" s="4"/>
      <c r="D135" s="161"/>
      <c r="E135" s="161">
        <f>E133-E132+E134</f>
        <v>351.75482149777719</v>
      </c>
      <c r="F135" s="161">
        <f>F133-F132+F134</f>
        <v>316.18828086834947</v>
      </c>
      <c r="G135" s="161">
        <f t="shared" ref="G135:M135" si="66">G133-G132+G134</f>
        <v>348.73443171540498</v>
      </c>
      <c r="H135" s="161">
        <f t="shared" si="66"/>
        <v>377.03858048968397</v>
      </c>
      <c r="I135" s="161">
        <f t="shared" si="66"/>
        <v>408.09700439647582</v>
      </c>
      <c r="J135" s="161">
        <f t="shared" si="66"/>
        <v>440.01753014608579</v>
      </c>
      <c r="K135" s="161">
        <f t="shared" si="66"/>
        <v>473.62470319468332</v>
      </c>
      <c r="L135" s="161">
        <f t="shared" si="66"/>
        <v>507.14295430571673</v>
      </c>
      <c r="M135" s="161">
        <f t="shared" si="66"/>
        <v>540.40618913178525</v>
      </c>
      <c r="N135" s="161">
        <f t="shared" ref="N135:O135" si="67">N133-N132+N134</f>
        <v>576.23917251764112</v>
      </c>
      <c r="O135" s="161">
        <f t="shared" si="67"/>
        <v>614.44815144935455</v>
      </c>
      <c r="P135" s="13"/>
      <c r="Q135" s="13" t="s">
        <v>361</v>
      </c>
      <c r="R135" s="13" t="s">
        <v>362</v>
      </c>
      <c r="S135" s="49" t="str">
        <f>[4]!FormDisp(E135)</f>
        <v>=E133-E132+E134</v>
      </c>
      <c r="T135" s="49" t="str">
        <f>[4]!FormDisp(F135)</f>
        <v>=F133-F132+F134</v>
      </c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5">
      <c r="A136" s="1">
        <f t="shared" si="25"/>
        <v>136</v>
      </c>
      <c r="B136" s="153"/>
      <c r="C136" s="4"/>
      <c r="D136" s="157"/>
      <c r="E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3"/>
      <c r="Q136" s="13" t="s">
        <v>222</v>
      </c>
      <c r="R136" s="13" t="s">
        <v>222</v>
      </c>
      <c r="S136" s="49" t="str">
        <f>[4]!FormDisp(E136)</f>
        <v/>
      </c>
      <c r="T136" s="49" t="e">
        <f>[4]!FormDisp(#REF!)</f>
        <v>#VALUE!</v>
      </c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43.5">
      <c r="A137" s="1">
        <f t="shared" si="25"/>
        <v>137</v>
      </c>
      <c r="B137" s="138" t="s">
        <v>258</v>
      </c>
      <c r="C137" s="4"/>
      <c r="D137" s="157"/>
      <c r="E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3"/>
      <c r="Q137" s="13" t="s">
        <v>222</v>
      </c>
      <c r="R137" s="13" t="s">
        <v>222</v>
      </c>
      <c r="S137" s="49" t="str">
        <f>[4]!FormDisp(E137)</f>
        <v/>
      </c>
      <c r="T137" s="49" t="e">
        <f>[4]!FormDisp(#REF!)</f>
        <v>#VALUE!</v>
      </c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30">
      <c r="A138" s="1">
        <f t="shared" si="25"/>
        <v>138</v>
      </c>
      <c r="B138" s="153" t="s">
        <v>300</v>
      </c>
      <c r="C138" s="4"/>
      <c r="D138" s="157"/>
      <c r="E138" s="157">
        <f>IF(E115&lt;E114,0,E115-E114)</f>
        <v>6.0427231074518319</v>
      </c>
      <c r="F138" s="157">
        <f t="shared" ref="F138:N138" si="68">IF(F115&lt;F114,0,F115-F114)</f>
        <v>0</v>
      </c>
      <c r="G138" s="157">
        <f t="shared" si="68"/>
        <v>0.11741475822633429</v>
      </c>
      <c r="H138" s="157">
        <f t="shared" si="68"/>
        <v>0.11511480484666681</v>
      </c>
      <c r="I138" s="157">
        <f t="shared" si="68"/>
        <v>0.14916568900461158</v>
      </c>
      <c r="J138" s="157">
        <f t="shared" si="68"/>
        <v>0.15050051840461443</v>
      </c>
      <c r="K138" s="157">
        <f t="shared" si="68"/>
        <v>0.15426303136472974</v>
      </c>
      <c r="L138" s="157">
        <f t="shared" si="68"/>
        <v>0.15811960714884776</v>
      </c>
      <c r="M138" s="157">
        <f t="shared" si="68"/>
        <v>0.16207259732756896</v>
      </c>
      <c r="N138" s="157">
        <f t="shared" si="68"/>
        <v>0.1661244122607588</v>
      </c>
      <c r="O138" s="157"/>
      <c r="P138" s="13"/>
      <c r="Q138" s="13" t="s">
        <v>226</v>
      </c>
      <c r="R138" s="13" t="s">
        <v>227</v>
      </c>
      <c r="S138" s="49" t="str">
        <f>[4]!FormDisp(E138)</f>
        <v>=IF(E115&lt;E114,0,E115-E114)</v>
      </c>
      <c r="T138" s="49" t="str">
        <f>[4]!FormDisp(F138)</f>
        <v>=IF(F115&lt;F114,0,F115-F114)</v>
      </c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5">
      <c r="A139" s="1">
        <f t="shared" si="25"/>
        <v>139</v>
      </c>
      <c r="B139" s="4" t="s">
        <v>301</v>
      </c>
      <c r="C139" s="4"/>
      <c r="D139" s="157"/>
      <c r="E139" s="157">
        <f t="shared" ref="E139:N139" si="69">E116</f>
        <v>60.427231074518318</v>
      </c>
      <c r="F139" s="157">
        <f t="shared" si="69"/>
        <v>56.383254841069785</v>
      </c>
      <c r="G139" s="157">
        <f t="shared" si="69"/>
        <v>57.557402423333123</v>
      </c>
      <c r="H139" s="157">
        <f t="shared" si="69"/>
        <v>58.708550471799789</v>
      </c>
      <c r="I139" s="157">
        <f t="shared" si="69"/>
        <v>60.200207361845912</v>
      </c>
      <c r="J139" s="157">
        <f t="shared" si="69"/>
        <v>61.705212545892053</v>
      </c>
      <c r="K139" s="157">
        <f t="shared" si="69"/>
        <v>63.247842859539354</v>
      </c>
      <c r="L139" s="157">
        <f t="shared" si="69"/>
        <v>64.829038931027824</v>
      </c>
      <c r="M139" s="157">
        <f t="shared" si="69"/>
        <v>66.449764904303521</v>
      </c>
      <c r="N139" s="157">
        <f t="shared" si="69"/>
        <v>68.111009026911105</v>
      </c>
      <c r="O139" s="157"/>
      <c r="P139" s="13"/>
      <c r="Q139" s="13" t="s">
        <v>617</v>
      </c>
      <c r="R139" s="13" t="s">
        <v>618</v>
      </c>
      <c r="S139" s="49" t="str">
        <f>[4]!FormDisp(E139)</f>
        <v>=E116</v>
      </c>
      <c r="T139" s="49" t="str">
        <f>[4]!FormDisp(F139)</f>
        <v>=F116</v>
      </c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5">
      <c r="A140" s="1">
        <f t="shared" ref="A140:A203" si="70">ROW(B140)</f>
        <v>140</v>
      </c>
      <c r="B140" s="4" t="s">
        <v>302</v>
      </c>
      <c r="C140" s="4"/>
      <c r="D140" s="4"/>
      <c r="E140" s="22">
        <f t="shared" ref="E140:N140" si="71">E138/(E138+E139)</f>
        <v>9.0909090909090912E-2</v>
      </c>
      <c r="F140" s="22">
        <f t="shared" si="71"/>
        <v>0</v>
      </c>
      <c r="G140" s="22">
        <f t="shared" si="71"/>
        <v>2.0358063356614446E-3</v>
      </c>
      <c r="H140" s="22">
        <f t="shared" si="71"/>
        <v>1.9569471624266239E-3</v>
      </c>
      <c r="I140" s="22">
        <f t="shared" si="71"/>
        <v>2.4717023800549546E-3</v>
      </c>
      <c r="J140" s="22">
        <f t="shared" si="71"/>
        <v>2.4330900243308947E-3</v>
      </c>
      <c r="K140" s="22">
        <f t="shared" si="71"/>
        <v>2.4330900243308942E-3</v>
      </c>
      <c r="L140" s="22">
        <f t="shared" si="71"/>
        <v>2.4330900243308912E-3</v>
      </c>
      <c r="M140" s="22">
        <f t="shared" si="71"/>
        <v>2.4330900243308912E-3</v>
      </c>
      <c r="N140" s="22">
        <f t="shared" si="71"/>
        <v>2.4330900243309003E-3</v>
      </c>
      <c r="O140" s="13"/>
      <c r="P140" s="13"/>
      <c r="Q140" s="13" t="s">
        <v>619</v>
      </c>
      <c r="R140" s="13" t="s">
        <v>620</v>
      </c>
      <c r="S140" s="49" t="str">
        <f>[4]!FormDisp(E140)</f>
        <v>=E138/(E138+E139)</v>
      </c>
      <c r="T140" s="49" t="str">
        <f>[4]!FormDisp(F140)</f>
        <v>=F138/(F138+F139)</v>
      </c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5">
      <c r="A141" s="1">
        <f t="shared" si="70"/>
        <v>141</v>
      </c>
      <c r="B141" s="4" t="s">
        <v>303</v>
      </c>
      <c r="C141" s="22"/>
      <c r="D141" s="22"/>
      <c r="E141" s="22"/>
      <c r="F141" s="4"/>
      <c r="G141" s="4"/>
      <c r="H141" s="4"/>
      <c r="I141" s="4"/>
      <c r="J141" s="4"/>
      <c r="K141" s="4"/>
      <c r="L141" s="4"/>
      <c r="M141" s="4"/>
      <c r="N141" s="4"/>
      <c r="O141" s="13"/>
      <c r="P141" s="13"/>
      <c r="Q141" s="13" t="s">
        <v>222</v>
      </c>
      <c r="R141" s="13" t="s">
        <v>222</v>
      </c>
      <c r="S141" s="49" t="str">
        <f>[4]!FormDisp(E141)</f>
        <v/>
      </c>
      <c r="T141" s="49" t="str">
        <f>[4]!FormDisp(F141)</f>
        <v/>
      </c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5">
      <c r="A142" s="1">
        <f t="shared" si="70"/>
        <v>142</v>
      </c>
      <c r="B142" s="4"/>
      <c r="C142" s="4"/>
      <c r="D142" s="4"/>
      <c r="E142" s="4"/>
      <c r="F142" s="4"/>
      <c r="G142" s="4"/>
      <c r="H142" s="141"/>
      <c r="I142" s="141"/>
      <c r="J142" s="141"/>
      <c r="K142" s="4"/>
      <c r="L142" s="4"/>
      <c r="M142" s="4"/>
      <c r="N142" s="4"/>
      <c r="O142" s="13"/>
      <c r="P142" s="13"/>
      <c r="Q142" s="13" t="s">
        <v>222</v>
      </c>
      <c r="R142" s="13" t="s">
        <v>222</v>
      </c>
      <c r="S142" s="49" t="str">
        <f>[4]!FormDisp(E142)</f>
        <v/>
      </c>
      <c r="T142" s="49" t="str">
        <f>[4]!FormDisp(F142)</f>
        <v/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5">
      <c r="A143" s="1">
        <f t="shared" si="70"/>
        <v>143</v>
      </c>
      <c r="B143" s="139" t="s">
        <v>304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3"/>
      <c r="P143" s="13"/>
      <c r="Q143" s="13" t="s">
        <v>222</v>
      </c>
      <c r="R143" s="13" t="s">
        <v>222</v>
      </c>
      <c r="S143" s="49" t="str">
        <f>[4]!FormDisp(E143)</f>
        <v/>
      </c>
      <c r="T143" s="49" t="str">
        <f>[4]!FormDisp(F143)</f>
        <v/>
      </c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5">
      <c r="A144" s="1">
        <f t="shared" si="70"/>
        <v>144</v>
      </c>
      <c r="B144" s="4" t="s">
        <v>305</v>
      </c>
      <c r="C144" s="4"/>
      <c r="D144" s="4"/>
      <c r="E144" s="142">
        <f t="shared" ref="E144:N144" si="72">E97*E140</f>
        <v>1.4671363636363635</v>
      </c>
      <c r="F144" s="142">
        <f t="shared" si="72"/>
        <v>0</v>
      </c>
      <c r="G144" s="142">
        <f t="shared" si="72"/>
        <v>3.7673557459624959E-2</v>
      </c>
      <c r="H144" s="142">
        <f t="shared" si="72"/>
        <v>3.8595316928130605E-2</v>
      </c>
      <c r="I144" s="142">
        <f t="shared" si="72"/>
        <v>5.1705175922920781E-2</v>
      </c>
      <c r="J144" s="142">
        <f t="shared" si="72"/>
        <v>5.3830669804137234E-2</v>
      </c>
      <c r="K144" s="142">
        <f t="shared" si="72"/>
        <v>5.6823655045247251E-2</v>
      </c>
      <c r="L144" s="142">
        <f t="shared" si="72"/>
        <v>5.9694670216408278E-2</v>
      </c>
      <c r="M144" s="142">
        <f t="shared" si="72"/>
        <v>6.2407792977744042E-2</v>
      </c>
      <c r="N144" s="142">
        <f t="shared" si="72"/>
        <v>6.5244227168582747E-2</v>
      </c>
      <c r="O144" s="13"/>
      <c r="P144" s="13"/>
      <c r="Q144" s="13" t="s">
        <v>621</v>
      </c>
      <c r="R144" s="13" t="s">
        <v>622</v>
      </c>
      <c r="S144" s="49" t="str">
        <f>[4]!FormDisp(E144)</f>
        <v>=E97*E140</v>
      </c>
      <c r="T144" s="49" t="str">
        <f>[4]!FormDisp(F144)</f>
        <v>=F97*F140</v>
      </c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5">
      <c r="A145" s="1">
        <f t="shared" si="70"/>
        <v>145</v>
      </c>
      <c r="B145" s="4" t="s">
        <v>306</v>
      </c>
      <c r="C145" s="4"/>
      <c r="D145" s="4"/>
      <c r="E145" s="142">
        <f t="shared" ref="E145:N145" si="73">E97-E144</f>
        <v>14.671363636363633</v>
      </c>
      <c r="F145" s="142">
        <f t="shared" si="73"/>
        <v>17.281509262499995</v>
      </c>
      <c r="G145" s="142">
        <f t="shared" si="73"/>
        <v>18.467798598556932</v>
      </c>
      <c r="H145" s="142">
        <f t="shared" si="73"/>
        <v>19.683611633346512</v>
      </c>
      <c r="I145" s="142">
        <f t="shared" si="73"/>
        <v>20.867146681059634</v>
      </c>
      <c r="J145" s="142">
        <f t="shared" si="73"/>
        <v>22.070574619696316</v>
      </c>
      <c r="K145" s="142">
        <f t="shared" si="73"/>
        <v>23.297698568551432</v>
      </c>
      <c r="L145" s="142">
        <f t="shared" si="73"/>
        <v>24.474814788727485</v>
      </c>
      <c r="M145" s="142">
        <f t="shared" si="73"/>
        <v>25.587195120875151</v>
      </c>
      <c r="N145" s="142">
        <f t="shared" si="73"/>
        <v>26.750133139118926</v>
      </c>
      <c r="O145" s="13"/>
      <c r="P145" s="13"/>
      <c r="Q145" s="13" t="s">
        <v>623</v>
      </c>
      <c r="R145" s="13" t="s">
        <v>624</v>
      </c>
      <c r="S145" s="49" t="str">
        <f>[4]!FormDisp(E145)</f>
        <v>=E97-E144</v>
      </c>
      <c r="T145" s="49" t="str">
        <f>[4]!FormDisp(F145)</f>
        <v>=F97-F144</v>
      </c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5">
      <c r="A146" s="1">
        <f t="shared" si="70"/>
        <v>146</v>
      </c>
      <c r="B146" s="143" t="s">
        <v>307</v>
      </c>
      <c r="C146" s="141"/>
      <c r="D146" s="141"/>
      <c r="E146" s="141">
        <f>+E145+E144</f>
        <v>16.138499999999997</v>
      </c>
      <c r="F146" s="141">
        <f t="shared" ref="F146:N146" si="74">+F145+F144</f>
        <v>17.281509262499995</v>
      </c>
      <c r="G146" s="141">
        <f t="shared" si="74"/>
        <v>18.505472156016555</v>
      </c>
      <c r="H146" s="141">
        <f t="shared" si="74"/>
        <v>19.722206950274643</v>
      </c>
      <c r="I146" s="141">
        <f t="shared" si="74"/>
        <v>20.918851856982553</v>
      </c>
      <c r="J146" s="141">
        <f t="shared" si="74"/>
        <v>22.124405289500455</v>
      </c>
      <c r="K146" s="141">
        <f t="shared" si="74"/>
        <v>23.354522223596678</v>
      </c>
      <c r="L146" s="141">
        <f t="shared" si="74"/>
        <v>24.534509458943894</v>
      </c>
      <c r="M146" s="141">
        <f t="shared" si="74"/>
        <v>25.649602913852895</v>
      </c>
      <c r="N146" s="141">
        <f t="shared" si="74"/>
        <v>26.81537736628751</v>
      </c>
      <c r="O146" s="13"/>
      <c r="P146" s="13"/>
      <c r="Q146" s="13" t="s">
        <v>222</v>
      </c>
      <c r="R146" s="13" t="s">
        <v>222</v>
      </c>
      <c r="S146" s="49" t="str">
        <f>[4]!FormDisp(E146)</f>
        <v>=+E145+E144</v>
      </c>
      <c r="T146" s="49" t="str">
        <f>[4]!FormDisp(F146)</f>
        <v>=+F145+F144</v>
      </c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5">
      <c r="A147" s="1">
        <f t="shared" si="70"/>
        <v>147</v>
      </c>
      <c r="B147" s="4"/>
      <c r="C147" s="141"/>
      <c r="D147" s="141"/>
      <c r="E147" s="141"/>
      <c r="G147" s="4"/>
      <c r="H147" s="4"/>
      <c r="I147" s="4"/>
      <c r="J147" s="4"/>
      <c r="K147" s="4"/>
      <c r="L147" s="4"/>
      <c r="M147" s="4"/>
      <c r="N147" s="4"/>
      <c r="O147" s="13"/>
      <c r="P147" s="13"/>
      <c r="Q147" s="13" t="s">
        <v>222</v>
      </c>
      <c r="R147" s="13" t="s">
        <v>222</v>
      </c>
      <c r="S147" s="49" t="str">
        <f>[4]!FormDisp(E147)</f>
        <v/>
      </c>
      <c r="T147" s="49" t="e">
        <f>[4]!FormDisp(#REF!)</f>
        <v>#VALUE!</v>
      </c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29.25">
      <c r="A148" s="1">
        <f t="shared" si="70"/>
        <v>148</v>
      </c>
      <c r="B148" s="140" t="s">
        <v>241</v>
      </c>
      <c r="C148" s="4"/>
      <c r="D148" s="4"/>
      <c r="E148" s="4"/>
      <c r="G148" s="4"/>
      <c r="H148" s="4"/>
      <c r="I148" s="4"/>
      <c r="J148" s="4"/>
      <c r="K148" s="4"/>
      <c r="L148" s="4"/>
      <c r="M148" s="4"/>
      <c r="N148" s="4"/>
      <c r="O148" s="13"/>
      <c r="P148" s="13"/>
      <c r="Q148" s="13" t="s">
        <v>222</v>
      </c>
      <c r="R148" s="13" t="s">
        <v>222</v>
      </c>
      <c r="S148" s="49" t="str">
        <f>[4]!FormDisp(E148)</f>
        <v/>
      </c>
      <c r="T148" s="49" t="e">
        <f>[4]!FormDisp(#REF!)</f>
        <v>#VALUE!</v>
      </c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30">
      <c r="A149" s="1">
        <f t="shared" si="70"/>
        <v>149</v>
      </c>
      <c r="B149" s="173" t="s">
        <v>308</v>
      </c>
      <c r="C149" s="4"/>
      <c r="D149" s="4"/>
      <c r="E149" s="61">
        <f>IF(E102&lt;E101,0,E102-E101)</f>
        <v>4.6482485441937156</v>
      </c>
      <c r="F149" s="61">
        <f t="shared" ref="F149:N149" si="75">IF(F102&lt;F101,0,F102-F101)</f>
        <v>4.6482485441936561E-2</v>
      </c>
      <c r="G149" s="61">
        <f t="shared" si="75"/>
        <v>9.3894620592713807E-2</v>
      </c>
      <c r="H149" s="61">
        <f t="shared" si="75"/>
        <v>9.5772513004567017E-2</v>
      </c>
      <c r="I149" s="61">
        <f t="shared" si="75"/>
        <v>0.12210995408082237</v>
      </c>
      <c r="J149" s="61">
        <f t="shared" si="75"/>
        <v>0.12516270293284393</v>
      </c>
      <c r="K149" s="61">
        <f t="shared" si="75"/>
        <v>0.12829177050616458</v>
      </c>
      <c r="L149" s="61">
        <f t="shared" si="75"/>
        <v>0.13149906476881768</v>
      </c>
      <c r="M149" s="61">
        <f t="shared" si="75"/>
        <v>0.13478654138804025</v>
      </c>
      <c r="N149" s="61">
        <f t="shared" si="75"/>
        <v>0.1381562049227405</v>
      </c>
      <c r="O149" s="13"/>
      <c r="P149" s="13"/>
      <c r="Q149" s="13" t="s">
        <v>585</v>
      </c>
      <c r="R149" s="13" t="s">
        <v>625</v>
      </c>
      <c r="S149" s="49" t="str">
        <f>[4]!FormDisp(E149)</f>
        <v>=IF(E102&lt;E101,0,E102-E101)</v>
      </c>
      <c r="T149" s="49" t="str">
        <f>[4]!FormDisp(F149)</f>
        <v>=IF(F102&lt;F101,0,F102-F101)</v>
      </c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5">
      <c r="A150" s="1">
        <f t="shared" si="70"/>
        <v>150</v>
      </c>
      <c r="B150" s="8" t="s">
        <v>309</v>
      </c>
      <c r="C150" s="4"/>
      <c r="D150" s="4"/>
      <c r="E150" s="61">
        <f t="shared" ref="E150:N150" si="76">E103</f>
        <v>55.778982530324605</v>
      </c>
      <c r="F150" s="61">
        <f t="shared" si="76"/>
        <v>56.336772355627851</v>
      </c>
      <c r="G150" s="61">
        <f t="shared" si="76"/>
        <v>57.463507802740409</v>
      </c>
      <c r="H150" s="61">
        <f t="shared" si="76"/>
        <v>58.61277795879522</v>
      </c>
      <c r="I150" s="61">
        <f t="shared" si="76"/>
        <v>60.078097407765092</v>
      </c>
      <c r="J150" s="61">
        <f t="shared" si="76"/>
        <v>61.580049842959212</v>
      </c>
      <c r="K150" s="61">
        <f t="shared" si="76"/>
        <v>63.119551089033187</v>
      </c>
      <c r="L150" s="61">
        <f t="shared" si="76"/>
        <v>64.697539866259007</v>
      </c>
      <c r="M150" s="61">
        <f t="shared" si="76"/>
        <v>66.314978362915483</v>
      </c>
      <c r="N150" s="61">
        <f t="shared" si="76"/>
        <v>67.972852821988369</v>
      </c>
      <c r="O150" s="13"/>
      <c r="P150" s="13"/>
      <c r="Q150" s="13" t="s">
        <v>626</v>
      </c>
      <c r="R150" s="13" t="s">
        <v>627</v>
      </c>
      <c r="S150" s="49" t="str">
        <f>[4]!FormDisp(E150)</f>
        <v>=E103</v>
      </c>
      <c r="T150" s="49" t="str">
        <f>[4]!FormDisp(F150)</f>
        <v>=F103</v>
      </c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5">
      <c r="A151" s="1">
        <f t="shared" si="70"/>
        <v>151</v>
      </c>
      <c r="B151" s="8" t="s">
        <v>302</v>
      </c>
      <c r="C151" s="4"/>
      <c r="D151" s="4"/>
      <c r="E151" s="22">
        <f>E149/(E149+E150)</f>
        <v>7.69230769230769E-2</v>
      </c>
      <c r="F151" s="22">
        <f t="shared" ref="F151:G151" si="77">F149/(F149+F150)</f>
        <v>8.2440230832645249E-4</v>
      </c>
      <c r="G151" s="22">
        <f t="shared" si="77"/>
        <v>1.6313213703099635E-3</v>
      </c>
      <c r="H151" s="22">
        <f t="shared" ref="H151" si="78">H149/(H149+H150)</f>
        <v>1.6313213703099453E-3</v>
      </c>
      <c r="I151" s="22">
        <f t="shared" ref="I151" si="79">I149/(I149+I150)</f>
        <v>2.0283975659229044E-3</v>
      </c>
      <c r="J151" s="22">
        <f t="shared" ref="J151" si="80">J149/(J149+J150)</f>
        <v>2.0283975659229209E-3</v>
      </c>
      <c r="K151" s="22">
        <f t="shared" ref="K151" si="81">K149/(K149+K150)</f>
        <v>2.0283975659229139E-3</v>
      </c>
      <c r="L151" s="22">
        <f t="shared" ref="L151" si="82">L149/(L149+L150)</f>
        <v>2.0283975659228987E-3</v>
      </c>
      <c r="M151" s="22">
        <f t="shared" ref="M151" si="83">M149/(M149+M150)</f>
        <v>2.0283975659229308E-3</v>
      </c>
      <c r="N151" s="22">
        <f t="shared" ref="N151" si="84">N149/(N149+N150)</f>
        <v>2.0283975659229196E-3</v>
      </c>
      <c r="O151" s="13"/>
      <c r="P151" s="13"/>
      <c r="Q151" s="13" t="s">
        <v>363</v>
      </c>
      <c r="R151" s="13" t="s">
        <v>364</v>
      </c>
      <c r="S151" s="49" t="str">
        <f>[4]!FormDisp(E151)</f>
        <v>=E149/(E149+E150)</v>
      </c>
      <c r="T151" s="49" t="str">
        <f>[4]!FormDisp(F151)</f>
        <v>=F149/(F149+F150)</v>
      </c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5">
      <c r="A152" s="1">
        <f t="shared" si="70"/>
        <v>152</v>
      </c>
      <c r="B152" s="8" t="s">
        <v>310</v>
      </c>
      <c r="C152" s="4"/>
      <c r="D152" s="4"/>
      <c r="E152" s="22">
        <f>E150/(E149+E150)</f>
        <v>0.92307692307692313</v>
      </c>
      <c r="F152" s="22">
        <f t="shared" ref="F152:G152" si="85">F150/(F149+F150)</f>
        <v>0.99917559769167363</v>
      </c>
      <c r="G152" s="22">
        <f t="shared" si="85"/>
        <v>0.99836867862969003</v>
      </c>
      <c r="H152" s="22">
        <f t="shared" ref="H152:N152" si="86">H150/(H149+H150)</f>
        <v>0.99836867862969003</v>
      </c>
      <c r="I152" s="22">
        <f t="shared" si="86"/>
        <v>0.99797160243407712</v>
      </c>
      <c r="J152" s="22">
        <f t="shared" si="86"/>
        <v>0.99797160243407712</v>
      </c>
      <c r="K152" s="22">
        <f t="shared" si="86"/>
        <v>0.99797160243407701</v>
      </c>
      <c r="L152" s="22">
        <f t="shared" si="86"/>
        <v>0.99797160243407712</v>
      </c>
      <c r="M152" s="22">
        <f t="shared" si="86"/>
        <v>0.99797160243407712</v>
      </c>
      <c r="N152" s="22">
        <f t="shared" si="86"/>
        <v>0.99797160243407712</v>
      </c>
      <c r="O152" s="13"/>
      <c r="P152" s="13"/>
      <c r="Q152" s="13" t="s">
        <v>365</v>
      </c>
      <c r="R152" s="13" t="s">
        <v>366</v>
      </c>
      <c r="S152" s="49" t="str">
        <f>[4]!FormDisp(E152)</f>
        <v>=E150/(E149+E150)</v>
      </c>
      <c r="T152" s="49" t="str">
        <f>[4]!FormDisp(F152)</f>
        <v>=F150/(F149+F150)</v>
      </c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5">
      <c r="A153" s="1">
        <f t="shared" si="70"/>
        <v>153</v>
      </c>
      <c r="B153" s="4"/>
      <c r="C153" s="4"/>
      <c r="D153" s="4"/>
      <c r="E153" s="4"/>
      <c r="G153" s="4"/>
      <c r="H153" s="4"/>
      <c r="I153" s="4"/>
      <c r="J153" s="4"/>
      <c r="K153" s="4"/>
      <c r="L153" s="4"/>
      <c r="M153" s="4"/>
      <c r="N153" s="4"/>
      <c r="O153" s="13"/>
      <c r="P153" s="13"/>
      <c r="Q153" s="13" t="s">
        <v>222</v>
      </c>
      <c r="R153" s="13" t="s">
        <v>222</v>
      </c>
      <c r="S153" s="49" t="str">
        <f>[4]!FormDisp(E153)</f>
        <v/>
      </c>
      <c r="T153" s="49" t="e">
        <f>[4]!FormDisp(#REF!)</f>
        <v>#VALUE!</v>
      </c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43.5">
      <c r="A154" s="1">
        <f t="shared" si="70"/>
        <v>154</v>
      </c>
      <c r="B154" s="140" t="s">
        <v>271</v>
      </c>
      <c r="C154" s="4"/>
      <c r="D154" s="4"/>
      <c r="E154" s="4"/>
      <c r="G154" s="4"/>
      <c r="H154" s="4"/>
      <c r="I154" s="4"/>
      <c r="J154" s="4"/>
      <c r="K154" s="4"/>
      <c r="L154" s="4"/>
      <c r="M154" s="4"/>
      <c r="N154" s="4"/>
      <c r="O154" s="13"/>
      <c r="P154" s="13"/>
      <c r="Q154" s="13" t="s">
        <v>222</v>
      </c>
      <c r="R154" s="13" t="s">
        <v>222</v>
      </c>
      <c r="S154" s="49" t="str">
        <f>[4]!FormDisp(E154)</f>
        <v/>
      </c>
      <c r="T154" s="49" t="e">
        <f>[4]!FormDisp(#REF!)</f>
        <v>#VALUE!</v>
      </c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30">
      <c r="A155" s="1">
        <f t="shared" si="70"/>
        <v>155</v>
      </c>
      <c r="B155" s="30" t="s">
        <v>272</v>
      </c>
      <c r="C155" s="4"/>
      <c r="D155" s="4"/>
      <c r="E155" s="142">
        <f t="shared" ref="E155:N155" si="87">E151*E98</f>
        <v>1.3111384615384611</v>
      </c>
      <c r="F155" s="142">
        <f t="shared" si="87"/>
        <v>1.4898743050288342E-2</v>
      </c>
      <c r="G155" s="142">
        <f t="shared" si="87"/>
        <v>3.1258524775551612E-2</v>
      </c>
      <c r="H155" s="142">
        <f t="shared" si="87"/>
        <v>3.3149665524472113E-2</v>
      </c>
      <c r="I155" s="142">
        <f t="shared" si="87"/>
        <v>4.3504118204652761E-2</v>
      </c>
      <c r="J155" s="142">
        <f t="shared" si="87"/>
        <v>4.5784604080941038E-2</v>
      </c>
      <c r="K155" s="142">
        <f t="shared" si="87"/>
        <v>4.8092148126620306E-2</v>
      </c>
      <c r="L155" s="142">
        <f t="shared" si="87"/>
        <v>5.0273127044162154E-2</v>
      </c>
      <c r="M155" s="142">
        <f t="shared" si="87"/>
        <v>5.229913406404272E-2</v>
      </c>
      <c r="N155" s="142">
        <f t="shared" si="87"/>
        <v>5.4406789166823337E-2</v>
      </c>
      <c r="O155" s="13"/>
      <c r="P155" s="13"/>
      <c r="Q155" s="13" t="s">
        <v>628</v>
      </c>
      <c r="R155" s="13" t="s">
        <v>629</v>
      </c>
      <c r="S155" s="49" t="str">
        <f>[4]!FormDisp(E155)</f>
        <v>=E151*E98</v>
      </c>
      <c r="T155" s="49" t="str">
        <f>[4]!FormDisp(F155)</f>
        <v>=F151*F98</v>
      </c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30">
      <c r="A156" s="1">
        <f t="shared" si="70"/>
        <v>156</v>
      </c>
      <c r="B156" s="30" t="s">
        <v>273</v>
      </c>
      <c r="C156" s="4"/>
      <c r="D156" s="4"/>
      <c r="E156" s="142">
        <f t="shared" ref="E156:N156" si="88">E152*E98</f>
        <v>15.733661538461538</v>
      </c>
      <c r="F156" s="142">
        <f t="shared" si="88"/>
        <v>18.057276576949707</v>
      </c>
      <c r="G156" s="142">
        <f t="shared" si="88"/>
        <v>19.13021716263744</v>
      </c>
      <c r="H156" s="142">
        <f t="shared" si="88"/>
        <v>20.287595300977006</v>
      </c>
      <c r="I156" s="142">
        <f t="shared" si="88"/>
        <v>21.404026156689334</v>
      </c>
      <c r="J156" s="142">
        <f t="shared" si="88"/>
        <v>22.526025207822993</v>
      </c>
      <c r="K156" s="142">
        <f t="shared" si="88"/>
        <v>23.66133687829727</v>
      </c>
      <c r="L156" s="142">
        <f t="shared" si="88"/>
        <v>24.734378505728053</v>
      </c>
      <c r="M156" s="142">
        <f t="shared" si="88"/>
        <v>25.73117395950889</v>
      </c>
      <c r="N156" s="142">
        <f t="shared" si="88"/>
        <v>26.768140270077101</v>
      </c>
      <c r="O156" s="13"/>
      <c r="P156" s="13"/>
      <c r="Q156" s="13" t="s">
        <v>630</v>
      </c>
      <c r="R156" s="13" t="s">
        <v>631</v>
      </c>
      <c r="S156" s="49" t="str">
        <f>[4]!FormDisp(E156)</f>
        <v>=E152*E98</v>
      </c>
      <c r="T156" s="49" t="str">
        <f>[4]!FormDisp(F156)</f>
        <v>=F152*F98</v>
      </c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30">
      <c r="A157" s="1">
        <f t="shared" si="70"/>
        <v>157</v>
      </c>
      <c r="B157" s="8" t="s">
        <v>274</v>
      </c>
      <c r="C157" s="4"/>
      <c r="D157" s="4"/>
      <c r="E157" s="141">
        <f t="shared" ref="E157:N157" si="89">E156+E155</f>
        <v>17.044799999999999</v>
      </c>
      <c r="F157" s="141">
        <f t="shared" si="89"/>
        <v>18.072175319999996</v>
      </c>
      <c r="G157" s="141">
        <f t="shared" si="89"/>
        <v>19.161475687412992</v>
      </c>
      <c r="H157" s="141">
        <f t="shared" si="89"/>
        <v>20.320744966501479</v>
      </c>
      <c r="I157" s="141">
        <f t="shared" si="89"/>
        <v>21.447530274893985</v>
      </c>
      <c r="J157" s="141">
        <f t="shared" si="89"/>
        <v>22.571809811903933</v>
      </c>
      <c r="K157" s="141">
        <f t="shared" si="89"/>
        <v>23.709429026423891</v>
      </c>
      <c r="L157" s="141">
        <f t="shared" si="89"/>
        <v>24.784651632772214</v>
      </c>
      <c r="M157" s="141">
        <f t="shared" si="89"/>
        <v>25.783473093572933</v>
      </c>
      <c r="N157" s="141">
        <f t="shared" si="89"/>
        <v>26.822547059243924</v>
      </c>
      <c r="O157" s="13"/>
      <c r="P157" s="13"/>
      <c r="Q157" s="13" t="s">
        <v>632</v>
      </c>
      <c r="R157" s="13" t="s">
        <v>633</v>
      </c>
      <c r="S157" s="49" t="str">
        <f>[4]!FormDisp(E157)</f>
        <v>=E156+E155</v>
      </c>
      <c r="T157" s="49" t="str">
        <f>[4]!FormDisp(F157)</f>
        <v>=F156+F155</v>
      </c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5">
      <c r="A158" s="1">
        <f t="shared" si="70"/>
        <v>158</v>
      </c>
      <c r="B158" s="4"/>
      <c r="C158" s="4"/>
      <c r="D158" s="4"/>
      <c r="E158" s="4"/>
      <c r="G158" s="4"/>
      <c r="H158" s="4"/>
      <c r="I158" s="4"/>
      <c r="J158" s="4"/>
      <c r="K158" s="4"/>
      <c r="L158" s="4"/>
      <c r="M158" s="4"/>
      <c r="N158" s="4"/>
      <c r="O158" s="13"/>
      <c r="P158" s="13"/>
      <c r="Q158" s="13" t="s">
        <v>222</v>
      </c>
      <c r="R158" s="13" t="s">
        <v>222</v>
      </c>
      <c r="S158" s="49" t="str">
        <f>[4]!FormDisp(E158)</f>
        <v/>
      </c>
      <c r="T158" s="49" t="e">
        <f>[4]!FormDisp(#REF!)</f>
        <v>#VALUE!</v>
      </c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5">
      <c r="A159" s="1">
        <f t="shared" si="70"/>
        <v>159</v>
      </c>
      <c r="B159" s="4"/>
      <c r="C159" s="4"/>
      <c r="D159" s="4"/>
      <c r="E159" s="4"/>
      <c r="G159" s="4"/>
      <c r="H159" s="4"/>
      <c r="I159" s="4"/>
      <c r="J159" s="4"/>
      <c r="K159" s="4"/>
      <c r="L159" s="4"/>
      <c r="M159" s="4"/>
      <c r="N159" s="4"/>
      <c r="O159" s="13"/>
      <c r="P159" s="13"/>
      <c r="Q159" s="13" t="s">
        <v>222</v>
      </c>
      <c r="R159" s="13" t="s">
        <v>222</v>
      </c>
      <c r="S159" s="49" t="str">
        <f>[4]!FormDisp(E159)</f>
        <v/>
      </c>
      <c r="T159" s="49" t="e">
        <f>[4]!FormDisp(#REF!)</f>
        <v>#VALUE!</v>
      </c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60">
      <c r="A160" s="1">
        <f t="shared" si="70"/>
        <v>160</v>
      </c>
      <c r="B160" s="30" t="s">
        <v>270</v>
      </c>
      <c r="C160" s="4"/>
      <c r="D160" s="4"/>
      <c r="E160" s="127">
        <f t="shared" ref="E160:N160" si="90">E106-E107+E156+E165</f>
        <v>327.5117756225992</v>
      </c>
      <c r="F160" s="127">
        <f t="shared" si="90"/>
        <v>353.47858818380638</v>
      </c>
      <c r="G160" s="127">
        <f t="shared" si="90"/>
        <v>380.08915183625373</v>
      </c>
      <c r="H160" s="127">
        <f t="shared" si="90"/>
        <v>410.4788823897494</v>
      </c>
      <c r="I160" s="127">
        <f t="shared" si="90"/>
        <v>443.25450094230257</v>
      </c>
      <c r="J160" s="127">
        <f t="shared" si="90"/>
        <v>477.25594832677649</v>
      </c>
      <c r="K160" s="127">
        <f t="shared" si="90"/>
        <v>512.85368780336069</v>
      </c>
      <c r="L160" s="127">
        <f t="shared" si="90"/>
        <v>548.59425332340629</v>
      </c>
      <c r="M160" s="127">
        <f t="shared" si="90"/>
        <v>584.01723647387644</v>
      </c>
      <c r="N160" s="127">
        <f t="shared" si="90"/>
        <v>621.53782587079843</v>
      </c>
      <c r="O160" s="13"/>
      <c r="P160" s="13"/>
      <c r="Q160" s="13" t="s">
        <v>367</v>
      </c>
      <c r="R160" s="13" t="s">
        <v>368</v>
      </c>
      <c r="S160" s="49" t="str">
        <f>[4]!FormDisp(E160)</f>
        <v>=E106-E107+E156+E165</v>
      </c>
      <c r="T160" s="49" t="str">
        <f>[4]!FormDisp(F160)</f>
        <v>=F106-F107+F156+F165</v>
      </c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30">
      <c r="A161" s="1">
        <f t="shared" si="70"/>
        <v>161</v>
      </c>
      <c r="B161" s="174" t="s">
        <v>311</v>
      </c>
      <c r="C161" s="145"/>
      <c r="D161" s="4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3"/>
      <c r="P161" s="13"/>
      <c r="Q161" s="13" t="s">
        <v>222</v>
      </c>
      <c r="R161" s="13" t="s">
        <v>222</v>
      </c>
      <c r="S161" s="49" t="str">
        <f>[4]!FormDisp(E161)</f>
        <v/>
      </c>
      <c r="T161" s="49" t="str">
        <f>[4]!FormDisp(F161)</f>
        <v/>
      </c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5">
      <c r="A162" s="1">
        <f t="shared" si="70"/>
        <v>162</v>
      </c>
      <c r="B162" s="164" t="s">
        <v>269</v>
      </c>
      <c r="C162" s="145"/>
      <c r="D162" s="4"/>
      <c r="E162" s="154">
        <f>+D163</f>
        <v>0</v>
      </c>
      <c r="F162" s="154">
        <f t="shared" ref="F162:N162" si="91">E163</f>
        <v>26.070034332186285</v>
      </c>
      <c r="G162" s="154">
        <f t="shared" si="91"/>
        <v>26.528649445493915</v>
      </c>
      <c r="H162" s="154">
        <f t="shared" si="91"/>
        <v>28.705362891329639</v>
      </c>
      <c r="I162" s="154">
        <f t="shared" si="91"/>
        <v>31.050215099869689</v>
      </c>
      <c r="J162" s="154">
        <f t="shared" si="91"/>
        <v>33.598889873701296</v>
      </c>
      <c r="K162" s="154">
        <f t="shared" si="91"/>
        <v>36.243002657800723</v>
      </c>
      <c r="L162" s="154">
        <f t="shared" si="91"/>
        <v>39.020188937844551</v>
      </c>
      <c r="M162" s="154">
        <f t="shared" si="91"/>
        <v>41.808241540654087</v>
      </c>
      <c r="N162" s="154">
        <f t="shared" si="91"/>
        <v>44.579134038259411</v>
      </c>
      <c r="O162" s="13"/>
      <c r="P162" s="13"/>
      <c r="Q162" s="13" t="s">
        <v>634</v>
      </c>
      <c r="R162" s="13" t="s">
        <v>236</v>
      </c>
      <c r="S162" s="49" t="str">
        <f>[4]!FormDisp(E162)</f>
        <v>=+D163</v>
      </c>
      <c r="T162" s="49" t="str">
        <f>[4]!FormDisp(F162)</f>
        <v>=E163</v>
      </c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5">
      <c r="A163" s="1">
        <f t="shared" si="70"/>
        <v>163</v>
      </c>
      <c r="B163" s="164" t="s">
        <v>268</v>
      </c>
      <c r="C163" s="145"/>
      <c r="D163" s="4">
        <v>0</v>
      </c>
      <c r="E163" s="154">
        <f t="shared" ref="E163:N163" si="92">E107+E155</f>
        <v>26.070034332186285</v>
      </c>
      <c r="F163" s="154">
        <f t="shared" si="92"/>
        <v>26.528649445493915</v>
      </c>
      <c r="G163" s="154">
        <f t="shared" si="92"/>
        <v>28.705362891329639</v>
      </c>
      <c r="H163" s="154">
        <f t="shared" si="92"/>
        <v>31.050215099869689</v>
      </c>
      <c r="I163" s="154">
        <f t="shared" si="92"/>
        <v>33.598889873701296</v>
      </c>
      <c r="J163" s="154">
        <f t="shared" si="92"/>
        <v>36.243002657800723</v>
      </c>
      <c r="K163" s="154">
        <f t="shared" si="92"/>
        <v>39.020188937844551</v>
      </c>
      <c r="L163" s="154">
        <f t="shared" si="92"/>
        <v>41.808241540654087</v>
      </c>
      <c r="M163" s="154">
        <f t="shared" si="92"/>
        <v>44.579134038259411</v>
      </c>
      <c r="N163" s="154">
        <f t="shared" si="92"/>
        <v>47.533704798772128</v>
      </c>
      <c r="O163" s="4" t="s">
        <v>242</v>
      </c>
      <c r="P163" s="13"/>
      <c r="Q163" s="13" t="s">
        <v>635</v>
      </c>
      <c r="R163" s="13" t="s">
        <v>636</v>
      </c>
      <c r="S163" s="49" t="str">
        <f>[4]!FormDisp(E163)</f>
        <v>=E107+E155</v>
      </c>
      <c r="T163" s="49" t="str">
        <f>[4]!FormDisp(F163)</f>
        <v>=F107+F155</v>
      </c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45">
      <c r="A164" s="1">
        <f t="shared" si="70"/>
        <v>164</v>
      </c>
      <c r="B164" s="164" t="s">
        <v>267</v>
      </c>
      <c r="C164" s="145"/>
      <c r="D164" s="4"/>
      <c r="E164" s="154">
        <f t="shared" ref="E164:N164" si="93">E162-E163+E165+E98</f>
        <v>327.5117756225992</v>
      </c>
      <c r="F164" s="154">
        <f t="shared" si="93"/>
        <v>354.78972664534484</v>
      </c>
      <c r="G164" s="154">
        <f t="shared" si="93"/>
        <v>380.10405057930399</v>
      </c>
      <c r="H164" s="154">
        <f t="shared" si="93"/>
        <v>410.51014091452498</v>
      </c>
      <c r="I164" s="154">
        <f t="shared" si="93"/>
        <v>443.28765060782712</v>
      </c>
      <c r="J164" s="154">
        <f t="shared" si="93"/>
        <v>477.29945244498117</v>
      </c>
      <c r="K164" s="154">
        <f t="shared" si="93"/>
        <v>512.89947240744164</v>
      </c>
      <c r="L164" s="154">
        <f t="shared" si="93"/>
        <v>548.64234547153296</v>
      </c>
      <c r="M164" s="154">
        <f t="shared" si="93"/>
        <v>584.06750960092063</v>
      </c>
      <c r="N164" s="154">
        <f t="shared" si="93"/>
        <v>621.59012500486244</v>
      </c>
      <c r="O164" s="4" t="s">
        <v>243</v>
      </c>
      <c r="P164" s="134"/>
      <c r="Q164" s="13" t="s">
        <v>637</v>
      </c>
      <c r="R164" s="13" t="s">
        <v>638</v>
      </c>
      <c r="S164" s="49" t="str">
        <f>[4]!FormDisp(E164)</f>
        <v>=E162-E163+E165+E98</v>
      </c>
      <c r="T164" s="49" t="str">
        <f>[4]!FormDisp(F164)</f>
        <v>=F162-F163+F165+F98</v>
      </c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30">
      <c r="A165" s="1">
        <f t="shared" si="70"/>
        <v>165</v>
      </c>
      <c r="B165" s="164" t="s">
        <v>669</v>
      </c>
      <c r="C165" s="145"/>
      <c r="D165" s="4"/>
      <c r="E165" s="154">
        <f t="shared" ref="E165:N165" si="94">E171</f>
        <v>336.5370099547855</v>
      </c>
      <c r="F165" s="154">
        <f t="shared" si="94"/>
        <v>337.1761664386525</v>
      </c>
      <c r="G165" s="154">
        <f t="shared" si="94"/>
        <v>363.11928833772674</v>
      </c>
      <c r="H165" s="154">
        <f t="shared" si="94"/>
        <v>392.53424815656354</v>
      </c>
      <c r="I165" s="154">
        <f t="shared" si="94"/>
        <v>424.38879510676469</v>
      </c>
      <c r="J165" s="154">
        <f t="shared" si="94"/>
        <v>457.37175541717664</v>
      </c>
      <c r="K165" s="154">
        <f t="shared" si="94"/>
        <v>491.96722966106159</v>
      </c>
      <c r="L165" s="154">
        <f t="shared" si="94"/>
        <v>526.64574644157028</v>
      </c>
      <c r="M165" s="154">
        <f t="shared" si="94"/>
        <v>561.05492900495301</v>
      </c>
      <c r="N165" s="154">
        <f t="shared" si="94"/>
        <v>597.72214870613129</v>
      </c>
      <c r="O165" s="13"/>
      <c r="P165" s="13"/>
      <c r="Q165" s="13" t="s">
        <v>233</v>
      </c>
      <c r="R165" s="13" t="s">
        <v>639</v>
      </c>
      <c r="S165" s="49" t="str">
        <f>[4]!FormDisp(E165)</f>
        <v>=E171</v>
      </c>
      <c r="T165" s="49" t="str">
        <f>[4]!FormDisp(F165)</f>
        <v>=F171</v>
      </c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34.5">
      <c r="A166" s="1">
        <f t="shared" si="70"/>
        <v>166</v>
      </c>
      <c r="B166" s="135" t="s">
        <v>248</v>
      </c>
      <c r="C166" s="4"/>
      <c r="D166" s="142"/>
      <c r="E166" s="142"/>
      <c r="F166" s="182"/>
      <c r="G166" s="4"/>
      <c r="H166" s="4"/>
      <c r="I166" s="4"/>
      <c r="J166" s="4"/>
      <c r="K166" s="4"/>
      <c r="L166" s="4"/>
      <c r="M166" s="4"/>
      <c r="N166" s="4"/>
      <c r="O166" s="13"/>
      <c r="P166" s="13"/>
      <c r="Q166" s="13" t="s">
        <v>222</v>
      </c>
      <c r="R166" s="13" t="s">
        <v>222</v>
      </c>
      <c r="S166" s="49" t="str">
        <f>[4]!FormDisp(E166)</f>
        <v/>
      </c>
      <c r="T166" s="49" t="e">
        <f>[4]!FormDisp(#REF!)</f>
        <v>#VALUE!</v>
      </c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5">
      <c r="A167" s="1">
        <f t="shared" si="70"/>
        <v>167</v>
      </c>
      <c r="B167" s="144"/>
      <c r="C167" s="4"/>
      <c r="D167" s="142"/>
      <c r="E167" s="142"/>
      <c r="F167" s="182"/>
      <c r="G167" s="4"/>
      <c r="H167" s="4"/>
      <c r="I167" s="4"/>
      <c r="J167" s="4"/>
      <c r="K167" s="4"/>
      <c r="L167" s="4"/>
      <c r="M167" s="4"/>
      <c r="N167" s="4"/>
      <c r="O167" s="13"/>
      <c r="P167" s="13"/>
      <c r="Q167" s="13" t="s">
        <v>222</v>
      </c>
      <c r="R167" s="13" t="s">
        <v>222</v>
      </c>
      <c r="S167" s="49" t="str">
        <f>[4]!FormDisp(E167)</f>
        <v/>
      </c>
      <c r="T167" s="49" t="e">
        <f>[4]!FormDisp(#REF!)</f>
        <v>#VALUE!</v>
      </c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5">
      <c r="A168" s="1">
        <f t="shared" si="70"/>
        <v>168</v>
      </c>
      <c r="B168" s="163" t="s">
        <v>239</v>
      </c>
      <c r="C168" s="147"/>
      <c r="D168" s="4"/>
      <c r="E168" s="147"/>
      <c r="F168" s="147"/>
      <c r="G168" s="147"/>
      <c r="H168" s="4"/>
      <c r="I168" s="4"/>
      <c r="J168" s="4"/>
      <c r="K168" s="4"/>
      <c r="L168" s="4"/>
      <c r="M168" s="4"/>
      <c r="N168" s="4"/>
      <c r="O168" s="13"/>
      <c r="P168" s="13"/>
      <c r="Q168" s="13" t="s">
        <v>222</v>
      </c>
      <c r="R168" s="13" t="s">
        <v>222</v>
      </c>
      <c r="S168" s="49" t="str">
        <f>[4]!FormDisp(E168)</f>
        <v/>
      </c>
      <c r="T168" s="49" t="str">
        <f>[4]!FormDisp(F168)</f>
        <v/>
      </c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5">
      <c r="A169" s="1">
        <f t="shared" si="70"/>
        <v>169</v>
      </c>
      <c r="B169" s="163" t="s">
        <v>266</v>
      </c>
      <c r="C169" s="147"/>
      <c r="D169" s="4"/>
      <c r="E169" s="155">
        <f>+D170</f>
        <v>0</v>
      </c>
      <c r="F169" s="155">
        <f t="shared" ref="F169:N169" si="95">E170</f>
        <v>33.653700995478545</v>
      </c>
      <c r="G169" s="155">
        <f t="shared" si="95"/>
        <v>31.842752081251614</v>
      </c>
      <c r="H169" s="155">
        <f t="shared" si="95"/>
        <v>34.502822531376609</v>
      </c>
      <c r="I169" s="155">
        <f t="shared" si="95"/>
        <v>37.31989161350387</v>
      </c>
      <c r="J169" s="155">
        <f t="shared" si="95"/>
        <v>40.40001048680061</v>
      </c>
      <c r="K169" s="155">
        <f t="shared" si="95"/>
        <v>43.57877823195988</v>
      </c>
      <c r="L169" s="155">
        <f t="shared" si="95"/>
        <v>46.918393697315857</v>
      </c>
      <c r="M169" s="155">
        <f t="shared" si="95"/>
        <v>50.271105469996165</v>
      </c>
      <c r="N169" s="155">
        <f t="shared" si="95"/>
        <v>53.603211714363894</v>
      </c>
      <c r="O169" s="13"/>
      <c r="P169" s="13"/>
      <c r="Q169" s="13" t="s">
        <v>234</v>
      </c>
      <c r="R169" s="13" t="s">
        <v>640</v>
      </c>
      <c r="S169" s="49" t="str">
        <f>[4]!FormDisp(E169)</f>
        <v>=+D170</v>
      </c>
      <c r="T169" s="49" t="str">
        <f>[4]!FormDisp(F169)</f>
        <v>=E170</v>
      </c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5">
      <c r="A170" s="1">
        <f t="shared" si="70"/>
        <v>170</v>
      </c>
      <c r="B170" s="163" t="s">
        <v>265</v>
      </c>
      <c r="C170" s="147"/>
      <c r="D170" s="4">
        <v>0</v>
      </c>
      <c r="E170" s="155">
        <f t="shared" ref="E170:N170" si="96">E121+E144</f>
        <v>33.653700995478545</v>
      </c>
      <c r="F170" s="155">
        <f t="shared" si="96"/>
        <v>31.842752081251614</v>
      </c>
      <c r="G170" s="155">
        <f t="shared" si="96"/>
        <v>34.502822531376609</v>
      </c>
      <c r="H170" s="155">
        <f t="shared" si="96"/>
        <v>37.31989161350387</v>
      </c>
      <c r="I170" s="155">
        <f t="shared" si="96"/>
        <v>40.40001048680061</v>
      </c>
      <c r="J170" s="155">
        <f t="shared" si="96"/>
        <v>43.57877823195988</v>
      </c>
      <c r="K170" s="155">
        <f t="shared" si="96"/>
        <v>46.918393697315857</v>
      </c>
      <c r="L170" s="155">
        <f t="shared" si="96"/>
        <v>50.271105469996165</v>
      </c>
      <c r="M170" s="155">
        <f t="shared" si="96"/>
        <v>53.603211714363894</v>
      </c>
      <c r="N170" s="155">
        <f t="shared" si="96"/>
        <v>57.156205004572051</v>
      </c>
      <c r="O170" s="4" t="s">
        <v>242</v>
      </c>
      <c r="P170" s="13"/>
      <c r="Q170" s="13" t="s">
        <v>641</v>
      </c>
      <c r="R170" s="13" t="s">
        <v>642</v>
      </c>
      <c r="S170" s="49" t="str">
        <f>[4]!FormDisp(E170)</f>
        <v>=E121+E144</v>
      </c>
      <c r="T170" s="49" t="str">
        <f>[4]!FormDisp(F170)</f>
        <v>=F121+F144</v>
      </c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30">
      <c r="A171" s="1">
        <f t="shared" si="70"/>
        <v>171</v>
      </c>
      <c r="B171" s="163" t="s">
        <v>264</v>
      </c>
      <c r="C171" s="147"/>
      <c r="D171" s="4"/>
      <c r="E171" s="155">
        <f t="shared" ref="E171:N171" si="97">E169-E170+E172+E97</f>
        <v>336.5370099547855</v>
      </c>
      <c r="F171" s="155">
        <f t="shared" si="97"/>
        <v>337.1761664386525</v>
      </c>
      <c r="G171" s="155">
        <f t="shared" si="97"/>
        <v>363.11928833772674</v>
      </c>
      <c r="H171" s="155">
        <f t="shared" si="97"/>
        <v>392.53424815656354</v>
      </c>
      <c r="I171" s="155">
        <f t="shared" si="97"/>
        <v>424.38879510676469</v>
      </c>
      <c r="J171" s="155">
        <f t="shared" si="97"/>
        <v>457.37175541717664</v>
      </c>
      <c r="K171" s="155">
        <f t="shared" si="97"/>
        <v>491.96722966106159</v>
      </c>
      <c r="L171" s="155">
        <f t="shared" si="97"/>
        <v>526.64574644157028</v>
      </c>
      <c r="M171" s="155">
        <f t="shared" si="97"/>
        <v>561.05492900495301</v>
      </c>
      <c r="N171" s="155">
        <f t="shared" si="97"/>
        <v>597.72214870613129</v>
      </c>
      <c r="O171" s="143" t="s">
        <v>247</v>
      </c>
      <c r="P171" s="13"/>
      <c r="Q171" s="13" t="s">
        <v>643</v>
      </c>
      <c r="R171" s="13" t="s">
        <v>644</v>
      </c>
      <c r="S171" s="49" t="str">
        <f>[4]!FormDisp(E171)</f>
        <v>=E169-E170+E172+E97</v>
      </c>
      <c r="T171" s="49" t="str">
        <f>[4]!FormDisp(F171)</f>
        <v>=F169-F170+F172+F97</v>
      </c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30">
      <c r="A172" s="1">
        <f t="shared" si="70"/>
        <v>172</v>
      </c>
      <c r="B172" s="163" t="s">
        <v>670</v>
      </c>
      <c r="C172" s="147"/>
      <c r="D172" s="4"/>
      <c r="E172" s="155">
        <f t="shared" ref="E172:N172" si="98">E123</f>
        <v>354.052210950264</v>
      </c>
      <c r="F172" s="155">
        <f t="shared" si="98"/>
        <v>318.08370826192561</v>
      </c>
      <c r="G172" s="155">
        <f t="shared" si="98"/>
        <v>347.27388663183518</v>
      </c>
      <c r="H172" s="155">
        <f t="shared" si="98"/>
        <v>375.62911028841614</v>
      </c>
      <c r="I172" s="155">
        <f t="shared" si="98"/>
        <v>406.55006212307887</v>
      </c>
      <c r="J172" s="155">
        <f t="shared" si="98"/>
        <v>438.4261178728355</v>
      </c>
      <c r="K172" s="155">
        <f t="shared" si="98"/>
        <v>471.95232290282087</v>
      </c>
      <c r="L172" s="155">
        <f t="shared" si="98"/>
        <v>505.46394875530666</v>
      </c>
      <c r="M172" s="155">
        <f t="shared" si="98"/>
        <v>538.73743233546793</v>
      </c>
      <c r="N172" s="155">
        <f t="shared" si="98"/>
        <v>574.45976463005195</v>
      </c>
      <c r="O172" s="13"/>
      <c r="P172" s="13"/>
      <c r="Q172" s="13" t="s">
        <v>615</v>
      </c>
      <c r="R172" s="13" t="s">
        <v>616</v>
      </c>
      <c r="S172" s="49" t="str">
        <f>[4]!FormDisp(E172)</f>
        <v>=E123</v>
      </c>
      <c r="T172" s="49" t="str">
        <f>[4]!FormDisp(F172)</f>
        <v>=F123</v>
      </c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5">
      <c r="A173" s="1">
        <f t="shared" si="70"/>
        <v>173</v>
      </c>
      <c r="C173" s="142"/>
      <c r="D173" s="142"/>
      <c r="E173" s="142"/>
      <c r="F173" s="4"/>
      <c r="G173" s="4"/>
      <c r="H173" s="4"/>
      <c r="I173" s="4"/>
      <c r="J173" s="4"/>
      <c r="K173" s="4"/>
      <c r="L173" s="4"/>
      <c r="M173" s="4"/>
      <c r="N173" s="4"/>
      <c r="O173" s="13"/>
      <c r="P173" s="13"/>
      <c r="Q173" s="13" t="s">
        <v>222</v>
      </c>
      <c r="R173" s="13" t="s">
        <v>222</v>
      </c>
      <c r="S173" s="49" t="str">
        <f>[4]!FormDisp(E173)</f>
        <v/>
      </c>
      <c r="T173" s="49" t="str">
        <f>[4]!FormDisp(F173)</f>
        <v/>
      </c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30">
      <c r="A174" s="1">
        <f t="shared" si="70"/>
        <v>174</v>
      </c>
      <c r="B174" s="162" t="s">
        <v>259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13"/>
      <c r="P174" s="13"/>
      <c r="Q174" s="13" t="s">
        <v>222</v>
      </c>
      <c r="R174" s="13" t="s">
        <v>222</v>
      </c>
      <c r="S174" s="49" t="str">
        <f>[4]!FormDisp(E174)</f>
        <v/>
      </c>
      <c r="T174" s="49" t="str">
        <f>[4]!FormDisp(F174)</f>
        <v/>
      </c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5">
      <c r="A175" s="1">
        <f t="shared" si="70"/>
        <v>175</v>
      </c>
      <c r="B175" s="162" t="s">
        <v>260</v>
      </c>
      <c r="C175" s="4"/>
      <c r="D175" s="4"/>
      <c r="E175" s="156">
        <f>D178</f>
        <v>20</v>
      </c>
      <c r="F175" s="156">
        <f t="shared" ref="F175:N175" si="99">F132</f>
        <v>17.702610547513199</v>
      </c>
      <c r="G175" s="156">
        <f t="shared" si="99"/>
        <v>15.807183153937066</v>
      </c>
      <c r="H175" s="156">
        <f t="shared" si="99"/>
        <v>17.267728237506887</v>
      </c>
      <c r="I175" s="156">
        <f t="shared" si="99"/>
        <v>18.67719843877471</v>
      </c>
      <c r="J175" s="156">
        <f t="shared" si="99"/>
        <v>20.224140712171685</v>
      </c>
      <c r="K175" s="156">
        <f t="shared" si="99"/>
        <v>21.815552985421967</v>
      </c>
      <c r="L175" s="156">
        <f t="shared" si="99"/>
        <v>23.487933277284412</v>
      </c>
      <c r="M175" s="156">
        <f t="shared" si="99"/>
        <v>25.166938827694487</v>
      </c>
      <c r="N175" s="156">
        <f t="shared" si="99"/>
        <v>26.835695624011837</v>
      </c>
      <c r="O175" s="4" t="s">
        <v>244</v>
      </c>
      <c r="P175" s="13"/>
      <c r="Q175" s="13" t="s">
        <v>645</v>
      </c>
      <c r="R175" s="13" t="s">
        <v>646</v>
      </c>
      <c r="S175" s="49" t="str">
        <f>[4]!FormDisp(E175)</f>
        <v>=D178</v>
      </c>
      <c r="T175" s="49" t="str">
        <f>[4]!FormDisp(F175)</f>
        <v>=F132</v>
      </c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5">
      <c r="A176" s="1">
        <f t="shared" si="70"/>
        <v>176</v>
      </c>
      <c r="B176" s="162" t="s">
        <v>261</v>
      </c>
      <c r="C176" s="4"/>
      <c r="D176" s="141">
        <f>D133</f>
        <v>20</v>
      </c>
      <c r="E176" s="156">
        <f>E133</f>
        <v>17.702610547513199</v>
      </c>
      <c r="F176" s="156">
        <f t="shared" ref="F176:N176" si="100">F133</f>
        <v>15.807183153937066</v>
      </c>
      <c r="G176" s="156">
        <f t="shared" si="100"/>
        <v>17.267728237506887</v>
      </c>
      <c r="H176" s="156">
        <f t="shared" si="100"/>
        <v>18.67719843877471</v>
      </c>
      <c r="I176" s="156">
        <f t="shared" si="100"/>
        <v>20.224140712171685</v>
      </c>
      <c r="J176" s="156">
        <f t="shared" si="100"/>
        <v>21.815552985421967</v>
      </c>
      <c r="K176" s="156">
        <f t="shared" si="100"/>
        <v>23.487933277284412</v>
      </c>
      <c r="L176" s="156">
        <f t="shared" si="100"/>
        <v>25.166938827694487</v>
      </c>
      <c r="M176" s="156">
        <f t="shared" si="100"/>
        <v>26.835695624011837</v>
      </c>
      <c r="N176" s="156">
        <f t="shared" si="100"/>
        <v>28.615103511601006</v>
      </c>
      <c r="O176" s="4" t="s">
        <v>242</v>
      </c>
      <c r="P176" s="13"/>
      <c r="Q176" s="13" t="s">
        <v>612</v>
      </c>
      <c r="R176" s="13" t="s">
        <v>647</v>
      </c>
      <c r="S176" s="49" t="str">
        <f>[4]!FormDisp(E176)</f>
        <v>=E133</v>
      </c>
      <c r="T176" s="49" t="str">
        <f>[4]!FormDisp(F176)</f>
        <v>=F133</v>
      </c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30">
      <c r="A177" s="1">
        <f t="shared" si="70"/>
        <v>177</v>
      </c>
      <c r="B177" s="162" t="s">
        <v>262</v>
      </c>
      <c r="C177" s="4"/>
      <c r="D177" s="4"/>
      <c r="E177" s="156">
        <f t="shared" ref="E177:N177" si="101">E172</f>
        <v>354.052210950264</v>
      </c>
      <c r="F177" s="156">
        <f t="shared" si="101"/>
        <v>318.08370826192561</v>
      </c>
      <c r="G177" s="156">
        <f t="shared" si="101"/>
        <v>347.27388663183518</v>
      </c>
      <c r="H177" s="156">
        <f t="shared" si="101"/>
        <v>375.62911028841614</v>
      </c>
      <c r="I177" s="156">
        <f t="shared" si="101"/>
        <v>406.55006212307887</v>
      </c>
      <c r="J177" s="156">
        <f t="shared" si="101"/>
        <v>438.4261178728355</v>
      </c>
      <c r="K177" s="156">
        <f t="shared" si="101"/>
        <v>471.95232290282087</v>
      </c>
      <c r="L177" s="156">
        <f t="shared" si="101"/>
        <v>505.46394875530666</v>
      </c>
      <c r="M177" s="156">
        <f t="shared" si="101"/>
        <v>538.73743233546793</v>
      </c>
      <c r="N177" s="156">
        <f t="shared" si="101"/>
        <v>574.45976463005195</v>
      </c>
      <c r="O177" s="4" t="s">
        <v>244</v>
      </c>
      <c r="P177" s="13"/>
      <c r="Q177" s="13" t="s">
        <v>648</v>
      </c>
      <c r="R177" s="13" t="s">
        <v>649</v>
      </c>
      <c r="S177" s="49" t="str">
        <f>[4]!FormDisp(E177)</f>
        <v>=E172</v>
      </c>
      <c r="T177" s="49" t="str">
        <f>[4]!FormDisp(F177)</f>
        <v>=F172</v>
      </c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30">
      <c r="A178" s="1">
        <f t="shared" si="70"/>
        <v>178</v>
      </c>
      <c r="B178" s="162" t="s">
        <v>263</v>
      </c>
      <c r="C178" s="4"/>
      <c r="D178" s="4">
        <f>D10*D11</f>
        <v>20</v>
      </c>
      <c r="E178" s="156">
        <f t="shared" ref="E178:O178" si="102">E135</f>
        <v>351.75482149777719</v>
      </c>
      <c r="F178" s="156">
        <f t="shared" si="102"/>
        <v>316.18828086834947</v>
      </c>
      <c r="G178" s="156">
        <f t="shared" si="102"/>
        <v>348.73443171540498</v>
      </c>
      <c r="H178" s="156">
        <f t="shared" si="102"/>
        <v>377.03858048968397</v>
      </c>
      <c r="I178" s="156">
        <f t="shared" si="102"/>
        <v>408.09700439647582</v>
      </c>
      <c r="J178" s="156">
        <f t="shared" si="102"/>
        <v>440.01753014608579</v>
      </c>
      <c r="K178" s="156">
        <f t="shared" si="102"/>
        <v>473.62470319468332</v>
      </c>
      <c r="L178" s="156">
        <f t="shared" si="102"/>
        <v>507.14295430571673</v>
      </c>
      <c r="M178" s="156">
        <f t="shared" si="102"/>
        <v>540.40618913178525</v>
      </c>
      <c r="N178" s="156">
        <f t="shared" si="102"/>
        <v>576.23917251764112</v>
      </c>
      <c r="O178" s="156">
        <f t="shared" si="102"/>
        <v>614.44815144935455</v>
      </c>
      <c r="P178" s="13"/>
      <c r="Q178" s="13" t="s">
        <v>650</v>
      </c>
      <c r="R178" s="13" t="s">
        <v>651</v>
      </c>
      <c r="S178" s="49" t="str">
        <f>[4]!FormDisp(E178)</f>
        <v>=E135</v>
      </c>
      <c r="T178" s="49" t="str">
        <f>[4]!FormDisp(F178)</f>
        <v>=F135</v>
      </c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5">
      <c r="A179" s="1">
        <f t="shared" si="70"/>
        <v>179</v>
      </c>
      <c r="B179"/>
      <c r="C179"/>
      <c r="D179"/>
      <c r="E179"/>
      <c r="F179"/>
      <c r="G179"/>
      <c r="H179"/>
      <c r="I179"/>
      <c r="J179"/>
      <c r="K179"/>
      <c r="L179"/>
      <c r="M179"/>
      <c r="N179"/>
      <c r="O179" s="13"/>
      <c r="P179" s="13"/>
      <c r="Q179" s="13" t="s">
        <v>222</v>
      </c>
      <c r="R179" s="13" t="s">
        <v>222</v>
      </c>
      <c r="S179" s="49" t="str">
        <f>[4]!FormDisp(E179)</f>
        <v/>
      </c>
      <c r="T179" s="49" t="str">
        <f>[4]!FormDisp(F179)</f>
        <v/>
      </c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5">
      <c r="A180" s="1">
        <f t="shared" si="70"/>
        <v>180</v>
      </c>
      <c r="C180" s="133"/>
      <c r="D180" s="133"/>
      <c r="E180" s="133"/>
      <c r="F180"/>
      <c r="G180"/>
      <c r="H180"/>
      <c r="I180"/>
      <c r="J180"/>
      <c r="K180"/>
      <c r="L180"/>
      <c r="M180"/>
      <c r="N180"/>
      <c r="O180" s="13"/>
      <c r="P180" s="13"/>
      <c r="Q180" s="13" t="s">
        <v>222</v>
      </c>
      <c r="R180" s="13" t="s">
        <v>222</v>
      </c>
      <c r="S180" s="49" t="str">
        <f>[4]!FormDisp(E180)</f>
        <v/>
      </c>
      <c r="T180" s="49" t="str">
        <f>[4]!FormDisp(F180)</f>
        <v/>
      </c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5">
      <c r="A181" s="1">
        <f t="shared" si="70"/>
        <v>181</v>
      </c>
      <c r="B181" s="10"/>
      <c r="C181" s="12"/>
      <c r="D181" s="25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 t="s">
        <v>222</v>
      </c>
      <c r="R181" s="13" t="s">
        <v>222</v>
      </c>
      <c r="S181" s="49" t="str">
        <f>[4]!FormDisp(E181)</f>
        <v/>
      </c>
      <c r="T181" s="49" t="str">
        <f>[4]!FormDisp(F181)</f>
        <v/>
      </c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30">
      <c r="A182" s="1">
        <f t="shared" si="70"/>
        <v>182</v>
      </c>
      <c r="B182" s="10" t="s">
        <v>126</v>
      </c>
      <c r="C182" s="12"/>
      <c r="D182" s="59">
        <f>D11</f>
        <v>5</v>
      </c>
      <c r="E182" s="59">
        <f t="shared" ref="E182:O182" si="103">D182*(1+E55)</f>
        <v>5.3264999999999993</v>
      </c>
      <c r="F182" s="59">
        <f t="shared" si="103"/>
        <v>5.647554787499999</v>
      </c>
      <c r="G182" s="59">
        <f t="shared" si="103"/>
        <v>5.9879611523165606</v>
      </c>
      <c r="H182" s="59">
        <f t="shared" si="103"/>
        <v>6.3502328020317123</v>
      </c>
      <c r="I182" s="59">
        <f t="shared" si="103"/>
        <v>6.7023532109043709</v>
      </c>
      <c r="J182" s="59">
        <f t="shared" si="103"/>
        <v>7.0536905662199789</v>
      </c>
      <c r="K182" s="59">
        <f t="shared" si="103"/>
        <v>7.4091965707574658</v>
      </c>
      <c r="L182" s="59">
        <f t="shared" si="103"/>
        <v>7.7452036352413165</v>
      </c>
      <c r="M182" s="59">
        <f t="shared" si="103"/>
        <v>8.0573353417415419</v>
      </c>
      <c r="N182" s="59">
        <f t="shared" si="103"/>
        <v>8.3820459560137266</v>
      </c>
      <c r="O182" s="59">
        <f t="shared" si="103"/>
        <v>8.7198424080410799</v>
      </c>
      <c r="P182" s="59"/>
      <c r="Q182" s="59" t="s">
        <v>369</v>
      </c>
      <c r="R182" s="59" t="s">
        <v>370</v>
      </c>
      <c r="S182" s="49" t="str">
        <f>[4]!FormDisp(E182)</f>
        <v>=D182*(1+E55)</v>
      </c>
      <c r="T182" s="49" t="str">
        <f>[4]!FormDisp(F182)</f>
        <v>=E182*(1+F55)</v>
      </c>
      <c r="U182" s="4"/>
      <c r="V182" s="60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5">
      <c r="A183" s="1">
        <f t="shared" si="70"/>
        <v>183</v>
      </c>
      <c r="B183" s="10"/>
      <c r="C183" s="10"/>
      <c r="D183" s="10"/>
      <c r="E183" s="10"/>
      <c r="F183" s="10"/>
      <c r="G183" s="10"/>
      <c r="H183" s="59"/>
      <c r="I183" s="59"/>
      <c r="J183" s="59"/>
      <c r="K183" s="59"/>
      <c r="L183" s="59"/>
      <c r="M183" s="59"/>
      <c r="N183" s="59"/>
      <c r="O183" s="59"/>
      <c r="P183" s="59"/>
      <c r="Q183" s="59" t="s">
        <v>222</v>
      </c>
      <c r="R183" s="59" t="s">
        <v>222</v>
      </c>
      <c r="S183" s="49" t="str">
        <f>[4]!FormDisp(E183)</f>
        <v/>
      </c>
      <c r="T183" s="49" t="str">
        <f>[4]!FormDisp(F183)</f>
        <v/>
      </c>
      <c r="U183" s="4"/>
      <c r="V183" s="60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5">
      <c r="A184" s="1">
        <f t="shared" si="70"/>
        <v>184</v>
      </c>
      <c r="B184" s="6"/>
      <c r="C184" s="12"/>
      <c r="D184" s="22"/>
      <c r="E184" s="3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 t="s">
        <v>222</v>
      </c>
      <c r="R184" s="22" t="s">
        <v>222</v>
      </c>
      <c r="S184" s="49" t="str">
        <f>[4]!FormDisp(E184)</f>
        <v/>
      </c>
      <c r="T184" s="49" t="str">
        <f>[4]!FormDisp(F184)</f>
        <v/>
      </c>
      <c r="U184" s="1"/>
      <c r="V184" s="1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45">
      <c r="A185" s="1">
        <f t="shared" si="70"/>
        <v>185</v>
      </c>
      <c r="B185" s="11" t="s">
        <v>127</v>
      </c>
      <c r="C185" s="57" t="s">
        <v>15</v>
      </c>
      <c r="D185" s="57">
        <v>0</v>
      </c>
      <c r="E185" s="57">
        <v>1</v>
      </c>
      <c r="F185" s="57">
        <v>2</v>
      </c>
      <c r="G185" s="57">
        <v>3</v>
      </c>
      <c r="H185" s="57">
        <v>4</v>
      </c>
      <c r="I185" s="57">
        <v>5</v>
      </c>
      <c r="J185" s="57">
        <v>6</v>
      </c>
      <c r="K185" s="57">
        <v>7</v>
      </c>
      <c r="L185" s="57">
        <v>8</v>
      </c>
      <c r="M185" s="57">
        <v>9</v>
      </c>
      <c r="N185" s="57">
        <v>10</v>
      </c>
      <c r="O185" s="57">
        <v>11</v>
      </c>
      <c r="P185" s="57"/>
      <c r="Q185" s="57" t="s">
        <v>220</v>
      </c>
      <c r="R185" s="57" t="s">
        <v>221</v>
      </c>
      <c r="S185" s="49" t="str">
        <f>[4]!FormDisp(E185)</f>
        <v>1</v>
      </c>
      <c r="T185" s="49" t="str">
        <f>[4]!FormDisp(F185)</f>
        <v>2</v>
      </c>
      <c r="U185" s="1"/>
      <c r="V185" s="1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5">
      <c r="A186" s="1">
        <f t="shared" si="70"/>
        <v>186</v>
      </c>
      <c r="B186" s="10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 t="s">
        <v>222</v>
      </c>
      <c r="R186" s="13" t="s">
        <v>222</v>
      </c>
      <c r="S186" s="49" t="str">
        <f>[4]!FormDisp(E186)</f>
        <v/>
      </c>
      <c r="T186" s="49" t="str">
        <f>[4]!FormDisp(F186)</f>
        <v/>
      </c>
      <c r="U186" s="4"/>
      <c r="V186" s="32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45">
      <c r="A187" s="1">
        <f t="shared" si="70"/>
        <v>187</v>
      </c>
      <c r="B187" s="10" t="s">
        <v>128</v>
      </c>
      <c r="C187" s="57" t="s">
        <v>15</v>
      </c>
      <c r="D187" s="57">
        <v>0</v>
      </c>
      <c r="E187" s="57">
        <v>1</v>
      </c>
      <c r="F187" s="57">
        <v>2</v>
      </c>
      <c r="G187" s="57">
        <v>3</v>
      </c>
      <c r="H187" s="57">
        <v>4</v>
      </c>
      <c r="I187" s="57">
        <v>5</v>
      </c>
      <c r="J187" s="57">
        <v>6</v>
      </c>
      <c r="K187" s="57">
        <v>7</v>
      </c>
      <c r="L187" s="57">
        <v>8</v>
      </c>
      <c r="M187" s="57">
        <v>9</v>
      </c>
      <c r="N187" s="57">
        <v>10</v>
      </c>
      <c r="O187" s="57">
        <v>11</v>
      </c>
      <c r="P187" s="57"/>
      <c r="Q187" s="57" t="s">
        <v>220</v>
      </c>
      <c r="R187" s="57" t="s">
        <v>221</v>
      </c>
      <c r="S187" s="49" t="str">
        <f>[4]!FormDisp(E187)</f>
        <v>1</v>
      </c>
      <c r="T187" s="49" t="str">
        <f>[4]!FormDisp(F187)</f>
        <v>2</v>
      </c>
      <c r="U187" s="4"/>
      <c r="V187" s="61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30">
      <c r="A188" s="1">
        <f t="shared" si="70"/>
        <v>188</v>
      </c>
      <c r="B188" s="10" t="s">
        <v>129</v>
      </c>
      <c r="C188" s="12"/>
      <c r="D188" s="1"/>
      <c r="E188" s="13">
        <f t="shared" ref="E188:N188" si="104">E70*$E$45</f>
        <v>16.720754035150346</v>
      </c>
      <c r="F188" s="13">
        <f t="shared" si="104"/>
        <v>17.994967456775996</v>
      </c>
      <c r="G188" s="13">
        <f t="shared" si="104"/>
        <v>19.558028325039018</v>
      </c>
      <c r="H188" s="13">
        <f t="shared" si="104"/>
        <v>21.156114819477953</v>
      </c>
      <c r="I188" s="13">
        <f t="shared" si="104"/>
        <v>22.887451920873456</v>
      </c>
      <c r="J188" s="13">
        <f t="shared" si="104"/>
        <v>24.689392454329781</v>
      </c>
      <c r="K188" s="13">
        <f t="shared" si="104"/>
        <v>26.582081279878704</v>
      </c>
      <c r="L188" s="13">
        <f t="shared" si="104"/>
        <v>28.482268132569224</v>
      </c>
      <c r="M188" s="13">
        <f t="shared" si="104"/>
        <v>30.370856126769564</v>
      </c>
      <c r="N188" s="13">
        <f t="shared" si="104"/>
        <v>32.384671669395331</v>
      </c>
      <c r="O188" s="13"/>
      <c r="P188" s="13"/>
      <c r="Q188" s="13" t="s">
        <v>371</v>
      </c>
      <c r="R188" s="13" t="s">
        <v>372</v>
      </c>
      <c r="S188" s="49" t="str">
        <f>[4]!FormDisp(E188)</f>
        <v>=E70*$E$45</v>
      </c>
      <c r="T188" s="49" t="str">
        <f>[4]!FormDisp(F188)</f>
        <v>=F70*$E$45</v>
      </c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30">
      <c r="A189" s="1">
        <f t="shared" si="70"/>
        <v>189</v>
      </c>
      <c r="B189" s="6" t="s">
        <v>72</v>
      </c>
      <c r="C189" s="12"/>
      <c r="D189" s="13">
        <f>D12</f>
        <v>19</v>
      </c>
      <c r="E189" s="13">
        <f t="shared" ref="E189:N189" si="105">D189*(1+E$57)</f>
        <v>20.240699999999997</v>
      </c>
      <c r="F189" s="13">
        <f t="shared" si="105"/>
        <v>21.460708192499993</v>
      </c>
      <c r="G189" s="13">
        <f t="shared" si="105"/>
        <v>22.754252378802928</v>
      </c>
      <c r="H189" s="13">
        <f t="shared" si="105"/>
        <v>24.01142482273179</v>
      </c>
      <c r="I189" s="13">
        <f t="shared" si="105"/>
        <v>25.217398634453488</v>
      </c>
      <c r="J189" s="13">
        <f t="shared" si="105"/>
        <v>26.407912023986036</v>
      </c>
      <c r="K189" s="13">
        <f t="shared" si="105"/>
        <v>27.601549647470204</v>
      </c>
      <c r="L189" s="13">
        <f t="shared" si="105"/>
        <v>28.710441904557314</v>
      </c>
      <c r="M189" s="13">
        <f t="shared" si="105"/>
        <v>29.719613937502505</v>
      </c>
      <c r="N189" s="13">
        <f t="shared" si="105"/>
        <v>30.76425836740572</v>
      </c>
      <c r="O189" s="13"/>
      <c r="P189" s="13"/>
      <c r="Q189" s="13" t="s">
        <v>373</v>
      </c>
      <c r="R189" s="13" t="s">
        <v>374</v>
      </c>
      <c r="S189" s="49" t="str">
        <f>[4]!FormDisp(E189)</f>
        <v>=D189*(1+E$57)</v>
      </c>
      <c r="T189" s="49" t="str">
        <f>[4]!FormDisp(F189)</f>
        <v>=E189*(1+F$57)</v>
      </c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30">
      <c r="A190" s="1">
        <f t="shared" si="70"/>
        <v>190</v>
      </c>
      <c r="B190" s="10" t="s">
        <v>116</v>
      </c>
      <c r="C190" s="12"/>
      <c r="D190" s="13">
        <f>D13</f>
        <v>20</v>
      </c>
      <c r="E190" s="13">
        <f t="shared" ref="E190:N190" si="106">D190*(1+E$58)</f>
        <v>21.517999999999997</v>
      </c>
      <c r="F190" s="13">
        <f t="shared" si="106"/>
        <v>23.042012349999997</v>
      </c>
      <c r="G190" s="13">
        <f t="shared" si="106"/>
        <v>24.673962874688744</v>
      </c>
      <c r="H190" s="13">
        <f t="shared" si="106"/>
        <v>26.29627593369953</v>
      </c>
      <c r="I190" s="13">
        <f t="shared" si="106"/>
        <v>27.891802475976743</v>
      </c>
      <c r="J190" s="13">
        <f t="shared" si="106"/>
        <v>29.499207052667277</v>
      </c>
      <c r="K190" s="13">
        <f t="shared" si="106"/>
        <v>31.139362964795573</v>
      </c>
      <c r="L190" s="13">
        <f t="shared" si="106"/>
        <v>32.712679278591864</v>
      </c>
      <c r="M190" s="13">
        <f t="shared" si="106"/>
        <v>34.199470551803863</v>
      </c>
      <c r="N190" s="13">
        <f t="shared" si="106"/>
        <v>35.753836488383349</v>
      </c>
      <c r="O190" s="13"/>
      <c r="P190" s="13"/>
      <c r="Q190" s="13" t="s">
        <v>375</v>
      </c>
      <c r="R190" s="13" t="s">
        <v>376</v>
      </c>
      <c r="S190" s="49" t="str">
        <f>[4]!FormDisp(E190)</f>
        <v>=D190*(1+E$58)</v>
      </c>
      <c r="T190" s="49" t="str">
        <f>[4]!FormDisp(F190)</f>
        <v>=E190*(1+F$58)</v>
      </c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30">
      <c r="A191" s="1">
        <f t="shared" si="70"/>
        <v>191</v>
      </c>
      <c r="B191" s="6" t="s">
        <v>174</v>
      </c>
      <c r="C191" s="12"/>
      <c r="D191" s="1"/>
      <c r="E191" s="13">
        <f t="shared" ref="E191:N191" si="107">E70*$E$32</f>
        <v>12.540565526362759</v>
      </c>
      <c r="F191" s="13">
        <f t="shared" si="107"/>
        <v>13.496225592581997</v>
      </c>
      <c r="G191" s="13">
        <f t="shared" si="107"/>
        <v>14.668521243779262</v>
      </c>
      <c r="H191" s="13">
        <f t="shared" si="107"/>
        <v>15.867086114608464</v>
      </c>
      <c r="I191" s="13">
        <f t="shared" si="107"/>
        <v>17.165588940655091</v>
      </c>
      <c r="J191" s="13">
        <f t="shared" si="107"/>
        <v>18.517044340747336</v>
      </c>
      <c r="K191" s="13">
        <f t="shared" si="107"/>
        <v>19.936560959909027</v>
      </c>
      <c r="L191" s="13">
        <f t="shared" si="107"/>
        <v>21.361701099426917</v>
      </c>
      <c r="M191" s="13">
        <f t="shared" si="107"/>
        <v>22.778142095077172</v>
      </c>
      <c r="N191" s="13">
        <f t="shared" si="107"/>
        <v>24.288503752046498</v>
      </c>
      <c r="O191" s="13"/>
      <c r="P191" s="13"/>
      <c r="Q191" s="13" t="s">
        <v>377</v>
      </c>
      <c r="R191" s="13" t="s">
        <v>378</v>
      </c>
      <c r="S191" s="49" t="str">
        <f>[4]!FormDisp(E191)</f>
        <v>=E70*$E$32</v>
      </c>
      <c r="T191" s="49" t="str">
        <f>[4]!FormDisp(F191)</f>
        <v>=F70*$E$32</v>
      </c>
      <c r="U191" s="4"/>
      <c r="V191" s="4"/>
      <c r="W191" s="4"/>
      <c r="X191" s="4">
        <f>615/3075</f>
        <v>0.2</v>
      </c>
      <c r="Y191" s="4"/>
      <c r="Z191" s="4"/>
      <c r="AA191" s="4"/>
      <c r="AB191" s="4"/>
      <c r="AC191" s="4"/>
      <c r="AD191" s="4"/>
      <c r="AE191" s="4"/>
      <c r="AF191" s="4"/>
    </row>
    <row r="192" spans="1:32" ht="45">
      <c r="A192" s="1">
        <f t="shared" si="70"/>
        <v>192</v>
      </c>
      <c r="B192" s="10" t="s">
        <v>130</v>
      </c>
      <c r="C192" s="12"/>
      <c r="D192" s="1"/>
      <c r="E192" s="13">
        <f t="shared" ref="E192:N192" si="108">SUM(E188:E191)</f>
        <v>71.020019561513095</v>
      </c>
      <c r="F192" s="13">
        <f t="shared" si="108"/>
        <v>75.993913591857975</v>
      </c>
      <c r="G192" s="13">
        <f t="shared" si="108"/>
        <v>81.654764822309957</v>
      </c>
      <c r="H192" s="13">
        <f t="shared" si="108"/>
        <v>87.330901690517749</v>
      </c>
      <c r="I192" s="13">
        <f t="shared" si="108"/>
        <v>93.162241971958792</v>
      </c>
      <c r="J192" s="13">
        <f t="shared" si="108"/>
        <v>99.113555871730426</v>
      </c>
      <c r="K192" s="13">
        <f t="shared" si="108"/>
        <v>105.25955485205351</v>
      </c>
      <c r="L192" s="13">
        <f t="shared" si="108"/>
        <v>111.2670904151453</v>
      </c>
      <c r="M192" s="13">
        <f t="shared" si="108"/>
        <v>117.06808271115311</v>
      </c>
      <c r="N192" s="13">
        <f t="shared" si="108"/>
        <v>123.1912702772309</v>
      </c>
      <c r="O192" s="13"/>
      <c r="P192" s="13"/>
      <c r="Q192" s="13" t="s">
        <v>379</v>
      </c>
      <c r="R192" s="13" t="s">
        <v>380</v>
      </c>
      <c r="S192" s="49" t="str">
        <f>[4]!FormDisp(E192)</f>
        <v>=SUM(E188:E191)</v>
      </c>
      <c r="T192" s="49" t="str">
        <f>[4]!FormDisp(F192)</f>
        <v>=SUM(F188:F191)</v>
      </c>
      <c r="U192" s="1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5">
      <c r="A193" s="1">
        <f t="shared" si="70"/>
        <v>193</v>
      </c>
      <c r="B193" s="6"/>
      <c r="C193" s="12"/>
      <c r="D193" s="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 t="s">
        <v>222</v>
      </c>
      <c r="R193" s="13" t="s">
        <v>222</v>
      </c>
      <c r="S193" s="49" t="str">
        <f>[4]!FormDisp(E193)</f>
        <v/>
      </c>
      <c r="T193" s="49" t="str">
        <f>[4]!FormDisp(F193)</f>
        <v/>
      </c>
      <c r="U193" s="1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30">
      <c r="A194" s="1">
        <f t="shared" si="70"/>
        <v>194</v>
      </c>
      <c r="B194" s="11" t="s">
        <v>131</v>
      </c>
      <c r="C194" s="57" t="s">
        <v>15</v>
      </c>
      <c r="D194" s="57">
        <v>0</v>
      </c>
      <c r="E194" s="57">
        <v>1</v>
      </c>
      <c r="F194" s="57">
        <v>2</v>
      </c>
      <c r="G194" s="57">
        <v>3</v>
      </c>
      <c r="H194" s="57">
        <v>4</v>
      </c>
      <c r="I194" s="57">
        <v>5</v>
      </c>
      <c r="J194" s="57">
        <v>6</v>
      </c>
      <c r="K194" s="57">
        <v>7</v>
      </c>
      <c r="L194" s="57">
        <v>8</v>
      </c>
      <c r="M194" s="57">
        <v>9</v>
      </c>
      <c r="N194" s="57">
        <v>10</v>
      </c>
      <c r="O194" s="57">
        <v>11</v>
      </c>
      <c r="P194" s="57"/>
      <c r="Q194" s="57" t="s">
        <v>220</v>
      </c>
      <c r="R194" s="57" t="s">
        <v>221</v>
      </c>
      <c r="S194" s="49" t="str">
        <f>[4]!FormDisp(E194)</f>
        <v>1</v>
      </c>
      <c r="T194" s="49" t="str">
        <f>[4]!FormDisp(F194)</f>
        <v>2</v>
      </c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5">
      <c r="A195" s="1">
        <f t="shared" si="70"/>
        <v>195</v>
      </c>
      <c r="B195" s="10" t="s">
        <v>132</v>
      </c>
      <c r="C195" s="12"/>
      <c r="D195" s="1"/>
      <c r="E195" s="13">
        <f t="shared" ref="E195:O195" si="109">E70</f>
        <v>418.01885087875866</v>
      </c>
      <c r="F195" s="13">
        <f t="shared" si="109"/>
        <v>449.8741864193999</v>
      </c>
      <c r="G195" s="13">
        <f t="shared" si="109"/>
        <v>488.95070812597544</v>
      </c>
      <c r="H195" s="13">
        <f t="shared" si="109"/>
        <v>528.90287048694881</v>
      </c>
      <c r="I195" s="13">
        <f t="shared" si="109"/>
        <v>572.18629802183636</v>
      </c>
      <c r="J195" s="13">
        <f t="shared" si="109"/>
        <v>617.23481135824454</v>
      </c>
      <c r="K195" s="13">
        <f t="shared" si="109"/>
        <v>664.55203199696757</v>
      </c>
      <c r="L195" s="13">
        <f t="shared" si="109"/>
        <v>712.05670331423062</v>
      </c>
      <c r="M195" s="13">
        <f t="shared" si="109"/>
        <v>759.27140316923908</v>
      </c>
      <c r="N195" s="13">
        <f t="shared" si="109"/>
        <v>809.61679173488335</v>
      </c>
      <c r="O195" s="13">
        <f t="shared" si="109"/>
        <v>863.30045715284405</v>
      </c>
      <c r="P195" s="13"/>
      <c r="Q195" s="13" t="s">
        <v>381</v>
      </c>
      <c r="R195" s="13" t="s">
        <v>382</v>
      </c>
      <c r="S195" s="49" t="str">
        <f>[4]!FormDisp(E195)</f>
        <v>=E70</v>
      </c>
      <c r="T195" s="49" t="str">
        <f>[4]!FormDisp(F195)</f>
        <v>=F70</v>
      </c>
      <c r="U195" s="1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41.25" customHeight="1">
      <c r="A196" s="1">
        <f t="shared" si="70"/>
        <v>196</v>
      </c>
      <c r="B196" s="62" t="s">
        <v>133</v>
      </c>
      <c r="C196" s="63"/>
      <c r="D196" s="64"/>
      <c r="E196" s="65">
        <f>E195*(1-$E$37-$E$38)</f>
        <v>397.1179083348207</v>
      </c>
      <c r="F196" s="65">
        <f t="shared" ref="F196:N196" si="110">F195*(1-$E$37-$E$38)</f>
        <v>427.38047709842988</v>
      </c>
      <c r="G196" s="65">
        <f t="shared" si="110"/>
        <v>464.50317271967663</v>
      </c>
      <c r="H196" s="65">
        <f t="shared" si="110"/>
        <v>502.45772696260133</v>
      </c>
      <c r="I196" s="65">
        <f t="shared" si="110"/>
        <v>543.57698312074456</v>
      </c>
      <c r="J196" s="65">
        <f t="shared" si="110"/>
        <v>586.37307079033224</v>
      </c>
      <c r="K196" s="65">
        <f t="shared" si="110"/>
        <v>631.32443039711916</v>
      </c>
      <c r="L196" s="65">
        <f t="shared" si="110"/>
        <v>676.45386814851906</v>
      </c>
      <c r="M196" s="65">
        <f t="shared" si="110"/>
        <v>721.30783301077713</v>
      </c>
      <c r="N196" s="65">
        <f t="shared" si="110"/>
        <v>769.13595214813915</v>
      </c>
      <c r="O196" s="65"/>
      <c r="P196" s="65"/>
      <c r="Q196" s="65" t="s">
        <v>383</v>
      </c>
      <c r="R196" s="65" t="s">
        <v>384</v>
      </c>
      <c r="S196" s="49" t="str">
        <f>[4]!FormDisp(E196)</f>
        <v>=E195*(1-$E$37-$E$38)</v>
      </c>
      <c r="T196" s="49" t="str">
        <f>[4]!FormDisp(F196)</f>
        <v>=F195*(1-$E$37-$E$38)</v>
      </c>
      <c r="U196" s="1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30">
      <c r="A197" s="1">
        <f t="shared" si="70"/>
        <v>197</v>
      </c>
      <c r="B197" s="66" t="s">
        <v>134</v>
      </c>
      <c r="C197" s="67"/>
      <c r="D197" s="68"/>
      <c r="E197" s="69">
        <f>E195*$E$37</f>
        <v>20.900942543937933</v>
      </c>
      <c r="F197" s="69">
        <f t="shared" ref="F197:N197" si="111">F195*$E$37</f>
        <v>22.493709320969998</v>
      </c>
      <c r="G197" s="69">
        <f t="shared" si="111"/>
        <v>24.447535406298773</v>
      </c>
      <c r="H197" s="69">
        <f t="shared" si="111"/>
        <v>26.445143524347444</v>
      </c>
      <c r="I197" s="69">
        <f t="shared" si="111"/>
        <v>28.609314901091821</v>
      </c>
      <c r="J197" s="69">
        <f t="shared" si="111"/>
        <v>30.861740567912229</v>
      </c>
      <c r="K197" s="69">
        <f t="shared" si="111"/>
        <v>33.227601599848377</v>
      </c>
      <c r="L197" s="69">
        <f t="shared" si="111"/>
        <v>35.602835165711532</v>
      </c>
      <c r="M197" s="69">
        <f t="shared" si="111"/>
        <v>37.963570158461955</v>
      </c>
      <c r="N197" s="69">
        <f t="shared" si="111"/>
        <v>40.480839586744167</v>
      </c>
      <c r="O197" s="69"/>
      <c r="P197" s="69"/>
      <c r="Q197" s="69" t="s">
        <v>385</v>
      </c>
      <c r="R197" s="69" t="s">
        <v>386</v>
      </c>
      <c r="S197" s="49" t="str">
        <f>[4]!FormDisp(E197)</f>
        <v>=E195*$E$37</v>
      </c>
      <c r="T197" s="49" t="str">
        <f>[4]!FormDisp(F197)</f>
        <v>=F195*$E$37</v>
      </c>
      <c r="U197" s="1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2.75" customHeight="1">
      <c r="A198" s="1">
        <f t="shared" si="70"/>
        <v>198</v>
      </c>
      <c r="B198" s="70" t="s">
        <v>164</v>
      </c>
      <c r="C198" s="71"/>
      <c r="D198" s="72"/>
      <c r="E198" s="71">
        <f t="shared" ref="E198:O198" si="112">E195*$E$38</f>
        <v>0</v>
      </c>
      <c r="F198" s="71">
        <f t="shared" si="112"/>
        <v>0</v>
      </c>
      <c r="G198" s="71">
        <f t="shared" si="112"/>
        <v>0</v>
      </c>
      <c r="H198" s="71">
        <f t="shared" si="112"/>
        <v>0</v>
      </c>
      <c r="I198" s="71">
        <f t="shared" si="112"/>
        <v>0</v>
      </c>
      <c r="J198" s="71">
        <f t="shared" si="112"/>
        <v>0</v>
      </c>
      <c r="K198" s="71">
        <f t="shared" si="112"/>
        <v>0</v>
      </c>
      <c r="L198" s="71">
        <f t="shared" si="112"/>
        <v>0</v>
      </c>
      <c r="M198" s="71">
        <f t="shared" si="112"/>
        <v>0</v>
      </c>
      <c r="N198" s="71">
        <f t="shared" si="112"/>
        <v>0</v>
      </c>
      <c r="O198" s="71">
        <f t="shared" si="112"/>
        <v>0</v>
      </c>
      <c r="P198" s="71"/>
      <c r="Q198" s="71" t="s">
        <v>387</v>
      </c>
      <c r="R198" s="71" t="s">
        <v>388</v>
      </c>
      <c r="S198" s="49" t="str">
        <f>[4]!FormDisp(E198)</f>
        <v>=E195*$E$38</v>
      </c>
      <c r="T198" s="49" t="str">
        <f>[4]!FormDisp(F198)</f>
        <v>=F195*$E$38</v>
      </c>
      <c r="U198" s="1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5">
      <c r="A199" s="1">
        <f t="shared" si="70"/>
        <v>199</v>
      </c>
      <c r="B199" s="10" t="s">
        <v>135</v>
      </c>
      <c r="C199" s="12"/>
      <c r="D199" s="1"/>
      <c r="E199" s="13">
        <f t="shared" ref="E199:O199" si="113">E178</f>
        <v>351.75482149777719</v>
      </c>
      <c r="F199" s="13">
        <f t="shared" si="113"/>
        <v>316.18828086834947</v>
      </c>
      <c r="G199" s="13">
        <f t="shared" si="113"/>
        <v>348.73443171540498</v>
      </c>
      <c r="H199" s="13">
        <f t="shared" si="113"/>
        <v>377.03858048968397</v>
      </c>
      <c r="I199" s="13">
        <f t="shared" si="113"/>
        <v>408.09700439647582</v>
      </c>
      <c r="J199" s="13">
        <f t="shared" si="113"/>
        <v>440.01753014608579</v>
      </c>
      <c r="K199" s="13">
        <f t="shared" si="113"/>
        <v>473.62470319468332</v>
      </c>
      <c r="L199" s="13">
        <f t="shared" si="113"/>
        <v>507.14295430571673</v>
      </c>
      <c r="M199" s="13">
        <f t="shared" si="113"/>
        <v>540.40618913178525</v>
      </c>
      <c r="N199" s="13">
        <f t="shared" si="113"/>
        <v>576.23917251764112</v>
      </c>
      <c r="O199" s="13">
        <f t="shared" si="113"/>
        <v>614.44815144935455</v>
      </c>
      <c r="P199" s="13"/>
      <c r="Q199" s="13" t="s">
        <v>652</v>
      </c>
      <c r="R199" s="13" t="s">
        <v>653</v>
      </c>
      <c r="S199" s="49" t="str">
        <f>[4]!FormDisp(E199)</f>
        <v>=E178</v>
      </c>
      <c r="T199" s="49" t="str">
        <f>[4]!FormDisp(F199)</f>
        <v>=F178</v>
      </c>
      <c r="U199" s="1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45">
      <c r="A200" s="1">
        <f t="shared" si="70"/>
        <v>200</v>
      </c>
      <c r="B200" s="73" t="s">
        <v>136</v>
      </c>
      <c r="C200" s="74"/>
      <c r="D200" s="75">
        <f>D178</f>
        <v>20</v>
      </c>
      <c r="E200" s="75">
        <f>E199*(1-$E$39-$E$40)</f>
        <v>316.57933934799945</v>
      </c>
      <c r="F200" s="75">
        <f t="shared" ref="F200:O200" si="114">F199*(1-$E$39-$E$40)</f>
        <v>284.56945278151454</v>
      </c>
      <c r="G200" s="75">
        <f t="shared" si="114"/>
        <v>313.86098854386449</v>
      </c>
      <c r="H200" s="75">
        <f t="shared" si="114"/>
        <v>339.33472244071555</v>
      </c>
      <c r="I200" s="75">
        <f t="shared" si="114"/>
        <v>367.28730395682823</v>
      </c>
      <c r="J200" s="75">
        <f t="shared" si="114"/>
        <v>396.01577713147719</v>
      </c>
      <c r="K200" s="75">
        <f t="shared" si="114"/>
        <v>426.26223287521498</v>
      </c>
      <c r="L200" s="75">
        <f t="shared" si="114"/>
        <v>456.42865887514506</v>
      </c>
      <c r="M200" s="75">
        <f t="shared" si="114"/>
        <v>486.36557021860676</v>
      </c>
      <c r="N200" s="75">
        <f t="shared" si="114"/>
        <v>518.61525526587707</v>
      </c>
      <c r="O200" s="75">
        <f t="shared" si="114"/>
        <v>553.00333630441912</v>
      </c>
      <c r="P200" s="75"/>
      <c r="Q200" s="75" t="s">
        <v>389</v>
      </c>
      <c r="R200" s="75" t="s">
        <v>390</v>
      </c>
      <c r="S200" s="49" t="str">
        <f>[4]!FormDisp(E200)</f>
        <v>=E199*(1-$E$39-$E$40)</v>
      </c>
      <c r="T200" s="49" t="str">
        <f>[4]!FormDisp(F200)</f>
        <v>=F199*(1-$E$39-$E$40)</v>
      </c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30">
      <c r="A201" s="1">
        <f t="shared" si="70"/>
        <v>201</v>
      </c>
      <c r="B201" s="76" t="s">
        <v>137</v>
      </c>
      <c r="C201" s="77"/>
      <c r="D201" s="78">
        <f>D178-D200</f>
        <v>0</v>
      </c>
      <c r="E201" s="78">
        <f t="shared" ref="E201:O201" si="115">E199*$E$39</f>
        <v>35.175482149777721</v>
      </c>
      <c r="F201" s="78">
        <f t="shared" si="115"/>
        <v>31.618828086834949</v>
      </c>
      <c r="G201" s="78">
        <f t="shared" si="115"/>
        <v>34.873443171540501</v>
      </c>
      <c r="H201" s="78">
        <f t="shared" si="115"/>
        <v>37.703858048968399</v>
      </c>
      <c r="I201" s="78">
        <f t="shared" si="115"/>
        <v>40.809700439647585</v>
      </c>
      <c r="J201" s="78">
        <f t="shared" si="115"/>
        <v>44.001753014608582</v>
      </c>
      <c r="K201" s="78">
        <f t="shared" si="115"/>
        <v>47.362470319468336</v>
      </c>
      <c r="L201" s="78">
        <f t="shared" si="115"/>
        <v>50.714295430571674</v>
      </c>
      <c r="M201" s="78">
        <f t="shared" si="115"/>
        <v>54.040618913178527</v>
      </c>
      <c r="N201" s="78">
        <f t="shared" si="115"/>
        <v>57.623917251764112</v>
      </c>
      <c r="O201" s="78">
        <f t="shared" si="115"/>
        <v>61.444815144935461</v>
      </c>
      <c r="P201" s="78"/>
      <c r="Q201" s="78" t="s">
        <v>391</v>
      </c>
      <c r="R201" s="78" t="s">
        <v>392</v>
      </c>
      <c r="S201" s="49" t="str">
        <f>[4]!FormDisp(E201)</f>
        <v>=E199*$E$39</v>
      </c>
      <c r="T201" s="49" t="str">
        <f>[4]!FormDisp(F201)</f>
        <v>=F199*$E$39</v>
      </c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30">
      <c r="A202" s="1">
        <f t="shared" si="70"/>
        <v>202</v>
      </c>
      <c r="B202" s="79" t="s">
        <v>165</v>
      </c>
      <c r="C202" s="80"/>
      <c r="D202" s="81"/>
      <c r="E202" s="82">
        <f t="shared" ref="E202:O202" si="116">E199*$E$40</f>
        <v>0</v>
      </c>
      <c r="F202" s="82">
        <f t="shared" si="116"/>
        <v>0</v>
      </c>
      <c r="G202" s="82">
        <f t="shared" si="116"/>
        <v>0</v>
      </c>
      <c r="H202" s="82">
        <f t="shared" si="116"/>
        <v>0</v>
      </c>
      <c r="I202" s="82">
        <f t="shared" si="116"/>
        <v>0</v>
      </c>
      <c r="J202" s="82">
        <f t="shared" si="116"/>
        <v>0</v>
      </c>
      <c r="K202" s="82">
        <f t="shared" si="116"/>
        <v>0</v>
      </c>
      <c r="L202" s="82">
        <f t="shared" si="116"/>
        <v>0</v>
      </c>
      <c r="M202" s="82">
        <f t="shared" si="116"/>
        <v>0</v>
      </c>
      <c r="N202" s="82">
        <f t="shared" si="116"/>
        <v>0</v>
      </c>
      <c r="O202" s="82">
        <f t="shared" si="116"/>
        <v>0</v>
      </c>
      <c r="P202" s="82"/>
      <c r="Q202" s="82" t="s">
        <v>393</v>
      </c>
      <c r="R202" s="82" t="s">
        <v>394</v>
      </c>
      <c r="S202" s="49" t="str">
        <f>[4]!FormDisp(E202)</f>
        <v>=E199*$E$40</v>
      </c>
      <c r="T202" s="49" t="str">
        <f>[4]!FormDisp(F202)</f>
        <v>=F199*$E$40</v>
      </c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5">
      <c r="A203" s="1">
        <f t="shared" si="70"/>
        <v>203</v>
      </c>
      <c r="B203" s="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 t="s">
        <v>222</v>
      </c>
      <c r="R203" s="4" t="s">
        <v>222</v>
      </c>
      <c r="S203" s="49" t="str">
        <f>[4]!FormDisp(E203)</f>
        <v/>
      </c>
      <c r="T203" s="49" t="str">
        <f>[4]!FormDisp(F203)</f>
        <v/>
      </c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30">
      <c r="A204" s="1">
        <f t="shared" ref="A204:A267" si="117">ROW(B204)</f>
        <v>204</v>
      </c>
      <c r="B204" s="11" t="s">
        <v>138</v>
      </c>
      <c r="C204" s="57" t="s">
        <v>15</v>
      </c>
      <c r="D204" s="57">
        <v>0</v>
      </c>
      <c r="E204" s="57">
        <v>1</v>
      </c>
      <c r="F204" s="57">
        <v>2</v>
      </c>
      <c r="G204" s="57">
        <v>3</v>
      </c>
      <c r="H204" s="57">
        <v>4</v>
      </c>
      <c r="I204" s="57">
        <v>5</v>
      </c>
      <c r="J204" s="57">
        <v>6</v>
      </c>
      <c r="K204" s="57">
        <v>7</v>
      </c>
      <c r="L204" s="57">
        <v>8</v>
      </c>
      <c r="M204" s="57">
        <v>9</v>
      </c>
      <c r="N204" s="57">
        <v>10</v>
      </c>
      <c r="O204" s="57"/>
      <c r="P204" s="57"/>
      <c r="Q204" s="57" t="s">
        <v>220</v>
      </c>
      <c r="R204" s="57" t="s">
        <v>221</v>
      </c>
      <c r="S204" s="49" t="str">
        <f>[4]!FormDisp(E204)</f>
        <v>1</v>
      </c>
      <c r="T204" s="49" t="str">
        <f>[4]!FormDisp(F204)</f>
        <v>2</v>
      </c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45">
      <c r="A205" s="1">
        <f t="shared" si="117"/>
        <v>205</v>
      </c>
      <c r="B205" s="62" t="s">
        <v>139</v>
      </c>
      <c r="C205" s="63"/>
      <c r="D205" s="64">
        <f t="shared" ref="D205:N205" si="118">D196</f>
        <v>0</v>
      </c>
      <c r="E205" s="65">
        <f t="shared" si="118"/>
        <v>397.1179083348207</v>
      </c>
      <c r="F205" s="65">
        <f t="shared" si="118"/>
        <v>427.38047709842988</v>
      </c>
      <c r="G205" s="65">
        <f t="shared" si="118"/>
        <v>464.50317271967663</v>
      </c>
      <c r="H205" s="65">
        <f t="shared" si="118"/>
        <v>502.45772696260133</v>
      </c>
      <c r="I205" s="65">
        <f t="shared" si="118"/>
        <v>543.57698312074456</v>
      </c>
      <c r="J205" s="65">
        <f t="shared" si="118"/>
        <v>586.37307079033224</v>
      </c>
      <c r="K205" s="65">
        <f t="shared" si="118"/>
        <v>631.32443039711916</v>
      </c>
      <c r="L205" s="65">
        <f t="shared" si="118"/>
        <v>676.45386814851906</v>
      </c>
      <c r="M205" s="65">
        <f t="shared" si="118"/>
        <v>721.30783301077713</v>
      </c>
      <c r="N205" s="65">
        <f t="shared" si="118"/>
        <v>769.13595214813915</v>
      </c>
      <c r="O205" s="65"/>
      <c r="P205" s="65"/>
      <c r="Q205" s="65" t="s">
        <v>231</v>
      </c>
      <c r="R205" s="65" t="s">
        <v>395</v>
      </c>
      <c r="S205" s="49" t="str">
        <f>[4]!FormDisp(E205)</f>
        <v>=E196</v>
      </c>
      <c r="T205" s="49" t="str">
        <f>[4]!FormDisp(F205)</f>
        <v>=F196</v>
      </c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30">
      <c r="A206" s="1">
        <f t="shared" si="117"/>
        <v>206</v>
      </c>
      <c r="B206" s="66" t="s">
        <v>140</v>
      </c>
      <c r="C206" s="67"/>
      <c r="D206" s="68">
        <f t="shared" ref="D206:I206" si="119">C197</f>
        <v>0</v>
      </c>
      <c r="E206" s="69">
        <f t="shared" si="119"/>
        <v>0</v>
      </c>
      <c r="F206" s="69">
        <f t="shared" si="119"/>
        <v>20.900942543937933</v>
      </c>
      <c r="G206" s="69">
        <f t="shared" si="119"/>
        <v>22.493709320969998</v>
      </c>
      <c r="H206" s="69">
        <f t="shared" si="119"/>
        <v>24.447535406298773</v>
      </c>
      <c r="I206" s="69">
        <f t="shared" si="119"/>
        <v>26.445143524347444</v>
      </c>
      <c r="J206" s="69">
        <f>I197</f>
        <v>28.609314901091821</v>
      </c>
      <c r="K206" s="69">
        <f>J197</f>
        <v>30.861740567912229</v>
      </c>
      <c r="L206" s="69">
        <f>K197</f>
        <v>33.227601599848377</v>
      </c>
      <c r="M206" s="69">
        <f>L197</f>
        <v>35.602835165711532</v>
      </c>
      <c r="N206" s="69">
        <f>M197</f>
        <v>37.963570158461955</v>
      </c>
      <c r="O206" s="69"/>
      <c r="P206" s="69"/>
      <c r="Q206" s="69" t="s">
        <v>396</v>
      </c>
      <c r="R206" s="69" t="s">
        <v>397</v>
      </c>
      <c r="S206" s="49" t="str">
        <f>[4]!FormDisp(E206)</f>
        <v>=D197</v>
      </c>
      <c r="T206" s="49" t="str">
        <f>[4]!FormDisp(F206)</f>
        <v>=E197</v>
      </c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30">
      <c r="A207" s="1">
        <f t="shared" si="117"/>
        <v>207</v>
      </c>
      <c r="B207" s="70" t="s">
        <v>166</v>
      </c>
      <c r="C207" s="71"/>
      <c r="D207" s="71">
        <f t="shared" ref="D207:N207" si="120">E198</f>
        <v>0</v>
      </c>
      <c r="E207" s="71">
        <f t="shared" si="120"/>
        <v>0</v>
      </c>
      <c r="F207" s="71">
        <f t="shared" si="120"/>
        <v>0</v>
      </c>
      <c r="G207" s="71">
        <f t="shared" si="120"/>
        <v>0</v>
      </c>
      <c r="H207" s="71">
        <f t="shared" si="120"/>
        <v>0</v>
      </c>
      <c r="I207" s="71">
        <f t="shared" si="120"/>
        <v>0</v>
      </c>
      <c r="J207" s="71">
        <f t="shared" si="120"/>
        <v>0</v>
      </c>
      <c r="K207" s="71">
        <f t="shared" si="120"/>
        <v>0</v>
      </c>
      <c r="L207" s="71">
        <f t="shared" si="120"/>
        <v>0</v>
      </c>
      <c r="M207" s="71">
        <f t="shared" si="120"/>
        <v>0</v>
      </c>
      <c r="N207" s="71">
        <f t="shared" si="120"/>
        <v>0</v>
      </c>
      <c r="O207" s="71"/>
      <c r="P207" s="71"/>
      <c r="Q207" s="71" t="s">
        <v>398</v>
      </c>
      <c r="R207" s="71" t="s">
        <v>399</v>
      </c>
      <c r="S207" s="49" t="str">
        <f>[4]!FormDisp(E207)</f>
        <v>=F198</v>
      </c>
      <c r="T207" s="49" t="str">
        <f>[4]!FormDisp(F207)</f>
        <v>=G198</v>
      </c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5">
      <c r="A208" s="1">
        <f t="shared" si="117"/>
        <v>208</v>
      </c>
      <c r="B208" s="10" t="s">
        <v>141</v>
      </c>
      <c r="C208" s="12"/>
      <c r="D208" s="13">
        <f t="shared" ref="D208:N208" si="121">D206+D205+D207</f>
        <v>0</v>
      </c>
      <c r="E208" s="13">
        <f t="shared" si="121"/>
        <v>397.1179083348207</v>
      </c>
      <c r="F208" s="13">
        <f t="shared" si="121"/>
        <v>448.28141964236784</v>
      </c>
      <c r="G208" s="13">
        <f t="shared" si="121"/>
        <v>486.9968820406466</v>
      </c>
      <c r="H208" s="13">
        <f t="shared" si="121"/>
        <v>526.90526236890014</v>
      </c>
      <c r="I208" s="13">
        <f t="shared" si="121"/>
        <v>570.02212664509204</v>
      </c>
      <c r="J208" s="13">
        <f t="shared" si="121"/>
        <v>614.98238569142404</v>
      </c>
      <c r="K208" s="13">
        <f t="shared" si="121"/>
        <v>662.18617096503135</v>
      </c>
      <c r="L208" s="13">
        <f t="shared" si="121"/>
        <v>709.68146974836748</v>
      </c>
      <c r="M208" s="13">
        <f t="shared" si="121"/>
        <v>756.91066817648868</v>
      </c>
      <c r="N208" s="13">
        <f t="shared" si="121"/>
        <v>807.0995223066011</v>
      </c>
      <c r="O208" s="13"/>
      <c r="P208" s="13"/>
      <c r="Q208" s="13" t="s">
        <v>400</v>
      </c>
      <c r="R208" s="13" t="s">
        <v>401</v>
      </c>
      <c r="S208" s="49" t="str">
        <f>[4]!FormDisp(E208)</f>
        <v>=E206+E205+E207</v>
      </c>
      <c r="T208" s="49" t="str">
        <f>[4]!FormDisp(F208)</f>
        <v>=F206+F205+F207</v>
      </c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45">
      <c r="A209" s="1">
        <f t="shared" si="117"/>
        <v>209</v>
      </c>
      <c r="B209" s="73" t="s">
        <v>142</v>
      </c>
      <c r="C209" s="74"/>
      <c r="D209" s="75">
        <f>D178</f>
        <v>20</v>
      </c>
      <c r="E209" s="75">
        <f t="shared" ref="E209:N209" si="122">E200</f>
        <v>316.57933934799945</v>
      </c>
      <c r="F209" s="75">
        <f t="shared" si="122"/>
        <v>284.56945278151454</v>
      </c>
      <c r="G209" s="75">
        <f t="shared" si="122"/>
        <v>313.86098854386449</v>
      </c>
      <c r="H209" s="75">
        <f t="shared" si="122"/>
        <v>339.33472244071555</v>
      </c>
      <c r="I209" s="75">
        <f t="shared" si="122"/>
        <v>367.28730395682823</v>
      </c>
      <c r="J209" s="75">
        <f t="shared" si="122"/>
        <v>396.01577713147719</v>
      </c>
      <c r="K209" s="75">
        <f t="shared" si="122"/>
        <v>426.26223287521498</v>
      </c>
      <c r="L209" s="75">
        <f t="shared" si="122"/>
        <v>456.42865887514506</v>
      </c>
      <c r="M209" s="75">
        <f t="shared" si="122"/>
        <v>486.36557021860676</v>
      </c>
      <c r="N209" s="75">
        <f t="shared" si="122"/>
        <v>518.61525526587707</v>
      </c>
      <c r="O209" s="75"/>
      <c r="P209" s="75"/>
      <c r="Q209" s="75" t="s">
        <v>402</v>
      </c>
      <c r="R209" s="75" t="s">
        <v>403</v>
      </c>
      <c r="S209" s="49" t="str">
        <f>[4]!FormDisp(E209)</f>
        <v>=E200</v>
      </c>
      <c r="T209" s="49" t="str">
        <f>[4]!FormDisp(F209)</f>
        <v>=F200</v>
      </c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30">
      <c r="A210" s="1">
        <f t="shared" si="117"/>
        <v>210</v>
      </c>
      <c r="B210" s="76" t="s">
        <v>175</v>
      </c>
      <c r="C210" s="77"/>
      <c r="D210" s="78">
        <f t="shared" ref="D210:I210" si="123">C201</f>
        <v>0</v>
      </c>
      <c r="E210" s="78">
        <f t="shared" si="123"/>
        <v>0</v>
      </c>
      <c r="F210" s="78">
        <f t="shared" si="123"/>
        <v>35.175482149777721</v>
      </c>
      <c r="G210" s="78">
        <f t="shared" si="123"/>
        <v>31.618828086834949</v>
      </c>
      <c r="H210" s="78">
        <f t="shared" si="123"/>
        <v>34.873443171540501</v>
      </c>
      <c r="I210" s="78">
        <f t="shared" si="123"/>
        <v>37.703858048968399</v>
      </c>
      <c r="J210" s="78">
        <f>I201</f>
        <v>40.809700439647585</v>
      </c>
      <c r="K210" s="78">
        <f>J201</f>
        <v>44.001753014608582</v>
      </c>
      <c r="L210" s="78">
        <f>K201</f>
        <v>47.362470319468336</v>
      </c>
      <c r="M210" s="78">
        <f>L201</f>
        <v>50.714295430571674</v>
      </c>
      <c r="N210" s="78">
        <f>M201</f>
        <v>54.040618913178527</v>
      </c>
      <c r="O210" s="78"/>
      <c r="P210" s="78"/>
      <c r="Q210" s="78" t="s">
        <v>404</v>
      </c>
      <c r="R210" s="78" t="s">
        <v>405</v>
      </c>
      <c r="S210" s="49" t="str">
        <f>[4]!FormDisp(E210)</f>
        <v>=D201</v>
      </c>
      <c r="T210" s="49" t="str">
        <f>[4]!FormDisp(F210)</f>
        <v>=E201</v>
      </c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5">
      <c r="A211" s="1">
        <f t="shared" si="117"/>
        <v>211</v>
      </c>
      <c r="B211" s="79" t="s">
        <v>167</v>
      </c>
      <c r="C211" s="80"/>
      <c r="D211" s="82">
        <f t="shared" ref="D211:N211" si="124">E202</f>
        <v>0</v>
      </c>
      <c r="E211" s="82">
        <f t="shared" si="124"/>
        <v>0</v>
      </c>
      <c r="F211" s="82">
        <f t="shared" si="124"/>
        <v>0</v>
      </c>
      <c r="G211" s="82">
        <f t="shared" si="124"/>
        <v>0</v>
      </c>
      <c r="H211" s="82">
        <f t="shared" si="124"/>
        <v>0</v>
      </c>
      <c r="I211" s="82">
        <f t="shared" si="124"/>
        <v>0</v>
      </c>
      <c r="J211" s="82">
        <f t="shared" si="124"/>
        <v>0</v>
      </c>
      <c r="K211" s="82">
        <f t="shared" si="124"/>
        <v>0</v>
      </c>
      <c r="L211" s="82">
        <f t="shared" si="124"/>
        <v>0</v>
      </c>
      <c r="M211" s="82">
        <f t="shared" si="124"/>
        <v>0</v>
      </c>
      <c r="N211" s="82">
        <f t="shared" si="124"/>
        <v>0</v>
      </c>
      <c r="O211" s="82"/>
      <c r="P211" s="82"/>
      <c r="Q211" s="82" t="s">
        <v>406</v>
      </c>
      <c r="R211" s="82" t="s">
        <v>407</v>
      </c>
      <c r="S211" s="49" t="str">
        <f>[4]!FormDisp(E211)</f>
        <v>=F202</v>
      </c>
      <c r="T211" s="49" t="str">
        <f>[4]!FormDisp(F211)</f>
        <v>=G202</v>
      </c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30">
      <c r="A212" s="1">
        <f t="shared" si="117"/>
        <v>212</v>
      </c>
      <c r="B212" s="10" t="s">
        <v>71</v>
      </c>
      <c r="C212" s="12"/>
      <c r="D212" s="13">
        <f t="shared" ref="D212:N212" si="125">D210+D209+D211</f>
        <v>20</v>
      </c>
      <c r="E212" s="13">
        <f t="shared" si="125"/>
        <v>316.57933934799945</v>
      </c>
      <c r="F212" s="13">
        <f t="shared" si="125"/>
        <v>319.74493493129228</v>
      </c>
      <c r="G212" s="13">
        <f t="shared" si="125"/>
        <v>345.47981663069942</v>
      </c>
      <c r="H212" s="13">
        <f t="shared" si="125"/>
        <v>374.20816561225604</v>
      </c>
      <c r="I212" s="13">
        <f t="shared" si="125"/>
        <v>404.99116200579664</v>
      </c>
      <c r="J212" s="13">
        <f t="shared" si="125"/>
        <v>436.82547757112479</v>
      </c>
      <c r="K212" s="13">
        <f t="shared" si="125"/>
        <v>470.26398588982357</v>
      </c>
      <c r="L212" s="13">
        <f t="shared" si="125"/>
        <v>503.7911291946134</v>
      </c>
      <c r="M212" s="13">
        <f t="shared" si="125"/>
        <v>537.07986564917849</v>
      </c>
      <c r="N212" s="13">
        <f t="shared" si="125"/>
        <v>572.65587417905556</v>
      </c>
      <c r="O212" s="13"/>
      <c r="P212" s="13"/>
      <c r="Q212" s="13" t="s">
        <v>408</v>
      </c>
      <c r="R212" s="13" t="s">
        <v>409</v>
      </c>
      <c r="S212" s="49" t="str">
        <f>[4]!FormDisp(E212)</f>
        <v>=E210+E209+E211</v>
      </c>
      <c r="T212" s="49" t="str">
        <f>[4]!FormDisp(F212)</f>
        <v>=F210+F209+F211</v>
      </c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5">
      <c r="A213" s="1">
        <f t="shared" si="117"/>
        <v>213</v>
      </c>
      <c r="Q213" s="5" t="s">
        <v>222</v>
      </c>
      <c r="R213" s="5" t="s">
        <v>222</v>
      </c>
      <c r="S213" s="49" t="str">
        <f>[4]!FormDisp(E213)</f>
        <v/>
      </c>
      <c r="T213" s="49" t="str">
        <f>[4]!FormDisp(F213)</f>
        <v/>
      </c>
    </row>
    <row r="214" spans="1:32" ht="15.75" thickBot="1">
      <c r="A214" s="1">
        <f t="shared" si="117"/>
        <v>214</v>
      </c>
      <c r="B214" s="83" t="s">
        <v>65</v>
      </c>
      <c r="Q214" s="5" t="s">
        <v>222</v>
      </c>
      <c r="R214" s="5" t="s">
        <v>222</v>
      </c>
      <c r="S214" s="49" t="str">
        <f>[4]!FormDisp(E214)</f>
        <v/>
      </c>
      <c r="T214" s="49" t="str">
        <f>[4]!FormDisp(F214)</f>
        <v/>
      </c>
      <c r="U214" s="1"/>
      <c r="V214" s="4"/>
      <c r="W214" s="4"/>
      <c r="X214" s="4"/>
      <c r="Y214" s="4"/>
      <c r="Z214" s="84"/>
      <c r="AA214" s="84"/>
      <c r="AB214" s="84"/>
      <c r="AC214" s="84"/>
      <c r="AD214" s="84"/>
      <c r="AE214" s="4"/>
      <c r="AF214" s="4"/>
    </row>
    <row r="215" spans="1:32" ht="30.75" thickBot="1">
      <c r="A215" s="1">
        <f t="shared" si="117"/>
        <v>215</v>
      </c>
      <c r="B215" s="85" t="s">
        <v>66</v>
      </c>
      <c r="C215" s="86" t="s">
        <v>15</v>
      </c>
      <c r="D215" s="86">
        <v>0</v>
      </c>
      <c r="E215" s="86">
        <v>1</v>
      </c>
      <c r="F215" s="86">
        <v>2</v>
      </c>
      <c r="G215" s="86">
        <v>3</v>
      </c>
      <c r="H215" s="86">
        <v>4</v>
      </c>
      <c r="I215" s="86">
        <v>5</v>
      </c>
      <c r="J215" s="86">
        <v>6</v>
      </c>
      <c r="K215" s="86">
        <v>7</v>
      </c>
      <c r="L215" s="86">
        <v>8</v>
      </c>
      <c r="M215" s="86">
        <v>9</v>
      </c>
      <c r="N215" s="86">
        <v>10</v>
      </c>
      <c r="O215" s="86"/>
      <c r="P215" s="86"/>
      <c r="Q215" s="86" t="s">
        <v>220</v>
      </c>
      <c r="R215" s="86" t="s">
        <v>221</v>
      </c>
      <c r="S215" s="49" t="str">
        <f>[4]!FormDisp(E215)</f>
        <v>1</v>
      </c>
      <c r="T215" s="49" t="str">
        <f>[4]!FormDisp(F215)</f>
        <v>2</v>
      </c>
      <c r="U215" s="1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5">
      <c r="A216" s="1">
        <f t="shared" si="117"/>
        <v>216</v>
      </c>
      <c r="B216" s="87" t="s">
        <v>67</v>
      </c>
      <c r="C216" s="12"/>
      <c r="D216" s="13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 t="s">
        <v>222</v>
      </c>
      <c r="R216" s="58" t="s">
        <v>222</v>
      </c>
      <c r="S216" s="49" t="str">
        <f>[4]!FormDisp(E216)</f>
        <v/>
      </c>
      <c r="T216" s="49" t="str">
        <f>[4]!FormDisp(F216)</f>
        <v/>
      </c>
      <c r="U216" s="1"/>
      <c r="V216" s="4"/>
      <c r="W216" s="4"/>
      <c r="X216" s="4"/>
      <c r="Y216" s="4"/>
      <c r="Z216" s="61"/>
      <c r="AA216" s="61"/>
      <c r="AB216" s="61"/>
      <c r="AC216" s="61"/>
      <c r="AD216" s="61"/>
      <c r="AE216" s="4"/>
      <c r="AF216" s="4"/>
    </row>
    <row r="217" spans="1:32" ht="45">
      <c r="A217" s="1">
        <f t="shared" si="117"/>
        <v>217</v>
      </c>
      <c r="B217" s="87" t="s">
        <v>68</v>
      </c>
      <c r="C217" s="12"/>
      <c r="D217" s="13">
        <f t="shared" ref="D217:N217" si="126">D208</f>
        <v>0</v>
      </c>
      <c r="E217" s="13">
        <f t="shared" si="126"/>
        <v>397.1179083348207</v>
      </c>
      <c r="F217" s="13">
        <f t="shared" si="126"/>
        <v>448.28141964236784</v>
      </c>
      <c r="G217" s="13">
        <f t="shared" si="126"/>
        <v>486.9968820406466</v>
      </c>
      <c r="H217" s="13">
        <f t="shared" si="126"/>
        <v>526.90526236890014</v>
      </c>
      <c r="I217" s="13">
        <f t="shared" si="126"/>
        <v>570.02212664509204</v>
      </c>
      <c r="J217" s="13">
        <f t="shared" si="126"/>
        <v>614.98238569142404</v>
      </c>
      <c r="K217" s="13">
        <f t="shared" si="126"/>
        <v>662.18617096503135</v>
      </c>
      <c r="L217" s="13">
        <f t="shared" si="126"/>
        <v>709.68146974836748</v>
      </c>
      <c r="M217" s="13">
        <f t="shared" si="126"/>
        <v>756.91066817648868</v>
      </c>
      <c r="N217" s="13">
        <f t="shared" si="126"/>
        <v>807.0995223066011</v>
      </c>
      <c r="O217" s="13"/>
      <c r="P217" s="13"/>
      <c r="Q217" s="13" t="s">
        <v>410</v>
      </c>
      <c r="R217" s="13" t="s">
        <v>411</v>
      </c>
      <c r="S217" s="49" t="str">
        <f>[4]!FormDisp(E217)</f>
        <v>=E208</v>
      </c>
      <c r="T217" s="49" t="str">
        <f>[4]!FormDisp(F217)</f>
        <v>=F208</v>
      </c>
      <c r="U217" s="4"/>
      <c r="V217" s="4"/>
      <c r="W217" s="4"/>
      <c r="X217" s="4"/>
      <c r="Y217" s="4"/>
      <c r="Z217" s="61"/>
      <c r="AA217" s="61"/>
      <c r="AB217" s="61"/>
      <c r="AC217" s="61"/>
      <c r="AD217" s="61"/>
      <c r="AE217" s="4"/>
      <c r="AF217" s="4"/>
    </row>
    <row r="218" spans="1:32" ht="15">
      <c r="A218" s="1">
        <f t="shared" si="117"/>
        <v>218</v>
      </c>
      <c r="B218" s="87" t="s">
        <v>69</v>
      </c>
      <c r="C218" s="12"/>
      <c r="D218" s="13">
        <f t="shared" ref="D218:I218" si="127">SUM(D217:D217)</f>
        <v>0</v>
      </c>
      <c r="E218" s="13">
        <f t="shared" si="127"/>
        <v>397.1179083348207</v>
      </c>
      <c r="F218" s="13">
        <f t="shared" si="127"/>
        <v>448.28141964236784</v>
      </c>
      <c r="G218" s="13">
        <f t="shared" si="127"/>
        <v>486.9968820406466</v>
      </c>
      <c r="H218" s="13">
        <f t="shared" si="127"/>
        <v>526.90526236890014</v>
      </c>
      <c r="I218" s="13">
        <f t="shared" si="127"/>
        <v>570.02212664509204</v>
      </c>
      <c r="J218" s="13">
        <f>SUM(J217:J217)</f>
        <v>614.98238569142404</v>
      </c>
      <c r="K218" s="13">
        <f>SUM(K217:K217)</f>
        <v>662.18617096503135</v>
      </c>
      <c r="L218" s="13">
        <f>SUM(L217:L217)</f>
        <v>709.68146974836748</v>
      </c>
      <c r="M218" s="13">
        <f>SUM(M217:M217)</f>
        <v>756.91066817648868</v>
      </c>
      <c r="N218" s="13">
        <f>SUM(N217:N217)</f>
        <v>807.0995223066011</v>
      </c>
      <c r="O218" s="13"/>
      <c r="P218" s="13"/>
      <c r="Q218" s="13" t="s">
        <v>412</v>
      </c>
      <c r="R218" s="13" t="s">
        <v>413</v>
      </c>
      <c r="S218" s="49" t="str">
        <f>[4]!FormDisp(E218)</f>
        <v>=SUM(E217:E217)</v>
      </c>
      <c r="T218" s="49" t="str">
        <f>[4]!FormDisp(F218)</f>
        <v>=SUM(F217:F217)</v>
      </c>
      <c r="U218" s="4"/>
      <c r="V218" s="4"/>
      <c r="W218" s="4"/>
      <c r="X218" s="4"/>
      <c r="Y218" s="4"/>
      <c r="Z218" s="84"/>
      <c r="AA218" s="84"/>
      <c r="AB218" s="84"/>
      <c r="AC218" s="84"/>
      <c r="AD218" s="84"/>
      <c r="AE218" s="4"/>
      <c r="AF218" s="4"/>
    </row>
    <row r="219" spans="1:32" ht="15">
      <c r="A219" s="1">
        <f t="shared" si="117"/>
        <v>219</v>
      </c>
      <c r="B219" s="87" t="s">
        <v>70</v>
      </c>
      <c r="C219" s="12"/>
      <c r="D219" s="1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 t="s">
        <v>222</v>
      </c>
      <c r="R219" s="13" t="s">
        <v>222</v>
      </c>
      <c r="S219" s="49" t="str">
        <f>[4]!FormDisp(E219)</f>
        <v/>
      </c>
      <c r="T219" s="49" t="str">
        <f>[4]!FormDisp(F219)</f>
        <v/>
      </c>
      <c r="U219" s="4"/>
      <c r="V219" s="4"/>
      <c r="W219" s="4"/>
      <c r="X219" s="4"/>
      <c r="Y219" s="4"/>
      <c r="Z219" s="61"/>
      <c r="AA219" s="61"/>
      <c r="AB219" s="4"/>
      <c r="AC219" s="4"/>
      <c r="AD219" s="4"/>
      <c r="AE219" s="4"/>
      <c r="AF219" s="4"/>
    </row>
    <row r="220" spans="1:32" ht="30">
      <c r="A220" s="1">
        <f t="shared" si="117"/>
        <v>220</v>
      </c>
      <c r="B220" s="87" t="s">
        <v>71</v>
      </c>
      <c r="C220" s="12"/>
      <c r="D220" s="13">
        <f t="shared" ref="D220:N220" si="128">D212</f>
        <v>20</v>
      </c>
      <c r="E220" s="13">
        <f t="shared" si="128"/>
        <v>316.57933934799945</v>
      </c>
      <c r="F220" s="13">
        <f t="shared" si="128"/>
        <v>319.74493493129228</v>
      </c>
      <c r="G220" s="13">
        <f t="shared" si="128"/>
        <v>345.47981663069942</v>
      </c>
      <c r="H220" s="13">
        <f t="shared" si="128"/>
        <v>374.20816561225604</v>
      </c>
      <c r="I220" s="13">
        <f t="shared" si="128"/>
        <v>404.99116200579664</v>
      </c>
      <c r="J220" s="13">
        <f t="shared" si="128"/>
        <v>436.82547757112479</v>
      </c>
      <c r="K220" s="13">
        <f t="shared" si="128"/>
        <v>470.26398588982357</v>
      </c>
      <c r="L220" s="13">
        <f t="shared" si="128"/>
        <v>503.7911291946134</v>
      </c>
      <c r="M220" s="13">
        <f t="shared" si="128"/>
        <v>537.07986564917849</v>
      </c>
      <c r="N220" s="13">
        <f t="shared" si="128"/>
        <v>572.65587417905556</v>
      </c>
      <c r="O220" s="13"/>
      <c r="P220" s="13"/>
      <c r="Q220" s="13" t="s">
        <v>235</v>
      </c>
      <c r="R220" s="13" t="s">
        <v>414</v>
      </c>
      <c r="S220" s="49" t="str">
        <f>[4]!FormDisp(E220)</f>
        <v>=E212</v>
      </c>
      <c r="T220" s="49" t="str">
        <f>[4]!FormDisp(F220)</f>
        <v>=F212</v>
      </c>
      <c r="U220" s="4"/>
      <c r="V220" s="4"/>
      <c r="W220" s="4"/>
      <c r="X220" s="4"/>
      <c r="Y220" s="4"/>
      <c r="Z220" s="61"/>
      <c r="AA220" s="61"/>
      <c r="AB220" s="61"/>
      <c r="AC220" s="61"/>
      <c r="AD220" s="61"/>
      <c r="AE220" s="4"/>
      <c r="AF220" s="4"/>
    </row>
    <row r="221" spans="1:32" ht="45">
      <c r="A221" s="1">
        <f t="shared" si="117"/>
        <v>221</v>
      </c>
      <c r="B221" s="87" t="str">
        <f>B192</f>
        <v>Administrative and selling expenses. Gastos de administración y ventas</v>
      </c>
      <c r="C221" s="12"/>
      <c r="D221" s="1"/>
      <c r="E221" s="13">
        <f t="shared" ref="E221:N221" si="129">E192</f>
        <v>71.020019561513095</v>
      </c>
      <c r="F221" s="13">
        <f t="shared" si="129"/>
        <v>75.993913591857975</v>
      </c>
      <c r="G221" s="13">
        <f t="shared" si="129"/>
        <v>81.654764822309957</v>
      </c>
      <c r="H221" s="13">
        <f t="shared" si="129"/>
        <v>87.330901690517749</v>
      </c>
      <c r="I221" s="13">
        <f t="shared" si="129"/>
        <v>93.162241971958792</v>
      </c>
      <c r="J221" s="13">
        <f t="shared" si="129"/>
        <v>99.113555871730426</v>
      </c>
      <c r="K221" s="13">
        <f t="shared" si="129"/>
        <v>105.25955485205351</v>
      </c>
      <c r="L221" s="13">
        <f t="shared" si="129"/>
        <v>111.2670904151453</v>
      </c>
      <c r="M221" s="13">
        <f t="shared" si="129"/>
        <v>117.06808271115311</v>
      </c>
      <c r="N221" s="13">
        <f t="shared" si="129"/>
        <v>123.1912702772309</v>
      </c>
      <c r="O221" s="13"/>
      <c r="P221" s="13"/>
      <c r="Q221" s="13" t="s">
        <v>415</v>
      </c>
      <c r="R221" s="13" t="s">
        <v>416</v>
      </c>
      <c r="S221" s="49" t="str">
        <f>[4]!FormDisp(E221)</f>
        <v>=E192</v>
      </c>
      <c r="T221" s="49" t="str">
        <f>[4]!FormDisp(F221)</f>
        <v>=F192</v>
      </c>
      <c r="U221" s="4"/>
      <c r="V221" s="4"/>
      <c r="W221" s="4"/>
      <c r="X221" s="4"/>
      <c r="Y221" s="4"/>
      <c r="Z221" s="61"/>
      <c r="AA221" s="61"/>
      <c r="AB221" s="61"/>
      <c r="AC221" s="61"/>
      <c r="AD221" s="61"/>
      <c r="AE221" s="4"/>
      <c r="AF221" s="4"/>
    </row>
    <row r="222" spans="1:32" ht="30">
      <c r="A222" s="1">
        <f t="shared" si="117"/>
        <v>222</v>
      </c>
      <c r="B222" s="136" t="s">
        <v>246</v>
      </c>
      <c r="C222" s="12"/>
      <c r="D222" s="1"/>
      <c r="E222" s="13">
        <f t="shared" ref="E222:N222" si="130">E97</f>
        <v>16.138499999999997</v>
      </c>
      <c r="F222" s="13">
        <f t="shared" si="130"/>
        <v>17.281509262499995</v>
      </c>
      <c r="G222" s="13">
        <f t="shared" si="130"/>
        <v>18.505472156016555</v>
      </c>
      <c r="H222" s="13">
        <f t="shared" si="130"/>
        <v>19.722206950274643</v>
      </c>
      <c r="I222" s="13">
        <f t="shared" si="130"/>
        <v>20.918851856982553</v>
      </c>
      <c r="J222" s="13">
        <f t="shared" si="130"/>
        <v>22.124405289500455</v>
      </c>
      <c r="K222" s="13">
        <f t="shared" si="130"/>
        <v>23.354522223596678</v>
      </c>
      <c r="L222" s="13">
        <f t="shared" si="130"/>
        <v>24.534509458943894</v>
      </c>
      <c r="M222" s="13">
        <f t="shared" si="130"/>
        <v>25.649602913852895</v>
      </c>
      <c r="N222" s="13">
        <f t="shared" si="130"/>
        <v>26.81537736628751</v>
      </c>
      <c r="O222" s="13"/>
      <c r="P222" s="13"/>
      <c r="Q222" s="13" t="s">
        <v>224</v>
      </c>
      <c r="R222" s="13" t="s">
        <v>654</v>
      </c>
      <c r="S222" s="49" t="str">
        <f>[4]!FormDisp(E222)</f>
        <v>=E97</v>
      </c>
      <c r="T222" s="49" t="str">
        <f>[4]!FormDisp(F222)</f>
        <v>=F97</v>
      </c>
      <c r="U222" s="4"/>
      <c r="V222" s="4"/>
      <c r="W222" s="4"/>
      <c r="X222" s="4"/>
      <c r="Y222" s="4"/>
      <c r="Z222" s="61"/>
      <c r="AA222" s="61"/>
      <c r="AB222" s="61"/>
      <c r="AC222" s="61"/>
      <c r="AD222" s="61"/>
      <c r="AE222" s="4"/>
      <c r="AF222" s="4"/>
    </row>
    <row r="223" spans="1:32" ht="15">
      <c r="A223" s="1">
        <f t="shared" si="117"/>
        <v>223</v>
      </c>
      <c r="B223" s="136" t="s">
        <v>237</v>
      </c>
      <c r="C223" s="12"/>
      <c r="D223" s="1"/>
      <c r="E223" s="13">
        <f t="shared" ref="E223:N223" si="131">E98</f>
        <v>17.044799999999999</v>
      </c>
      <c r="F223" s="13">
        <f t="shared" si="131"/>
        <v>18.072175319999996</v>
      </c>
      <c r="G223" s="13">
        <f t="shared" si="131"/>
        <v>19.161475687412992</v>
      </c>
      <c r="H223" s="13">
        <f t="shared" si="131"/>
        <v>20.320744966501479</v>
      </c>
      <c r="I223" s="13">
        <f t="shared" si="131"/>
        <v>21.447530274893985</v>
      </c>
      <c r="J223" s="13">
        <f t="shared" si="131"/>
        <v>22.571809811903933</v>
      </c>
      <c r="K223" s="13">
        <f t="shared" si="131"/>
        <v>23.709429026423891</v>
      </c>
      <c r="L223" s="13">
        <f t="shared" si="131"/>
        <v>24.784651632772214</v>
      </c>
      <c r="M223" s="13">
        <f t="shared" si="131"/>
        <v>25.783473093572933</v>
      </c>
      <c r="N223" s="13">
        <f t="shared" si="131"/>
        <v>26.822547059243924</v>
      </c>
      <c r="O223" s="13"/>
      <c r="P223" s="13"/>
      <c r="Q223" s="13" t="s">
        <v>232</v>
      </c>
      <c r="R223" s="13" t="s">
        <v>655</v>
      </c>
      <c r="S223" s="49" t="str">
        <f>[4]!FormDisp(E223)</f>
        <v>=E98</v>
      </c>
      <c r="T223" s="49" t="str">
        <f>[4]!FormDisp(F223)</f>
        <v>=F98</v>
      </c>
      <c r="U223" s="4"/>
      <c r="V223" s="4"/>
      <c r="W223" s="4"/>
      <c r="X223" s="4"/>
      <c r="Y223" s="4"/>
      <c r="Z223" s="61"/>
      <c r="AA223" s="61"/>
      <c r="AB223" s="61"/>
      <c r="AC223" s="61"/>
      <c r="AD223" s="61"/>
      <c r="AE223" s="4"/>
      <c r="AF223" s="4"/>
    </row>
    <row r="224" spans="1:32" ht="24" customHeight="1">
      <c r="A224" s="1">
        <f t="shared" si="117"/>
        <v>224</v>
      </c>
      <c r="B224" s="87" t="s">
        <v>62</v>
      </c>
      <c r="C224" s="12"/>
      <c r="D224" s="1"/>
      <c r="E224" s="13">
        <f t="shared" ref="E224:N224" si="132">E300</f>
        <v>0</v>
      </c>
      <c r="F224" s="13">
        <f t="shared" si="132"/>
        <v>0</v>
      </c>
      <c r="G224" s="13">
        <f t="shared" si="132"/>
        <v>0</v>
      </c>
      <c r="H224" s="13">
        <f t="shared" si="132"/>
        <v>0</v>
      </c>
      <c r="I224" s="13">
        <f t="shared" si="132"/>
        <v>1.710358552591726</v>
      </c>
      <c r="J224" s="13">
        <f t="shared" si="132"/>
        <v>3.3713069178550699</v>
      </c>
      <c r="K224" s="13">
        <f t="shared" si="132"/>
        <v>4.9620920117152894</v>
      </c>
      <c r="L224" s="13">
        <f t="shared" si="132"/>
        <v>7.0059608450713116</v>
      </c>
      <c r="M224" s="13">
        <f t="shared" si="132"/>
        <v>9.6181377943491579</v>
      </c>
      <c r="N224" s="13">
        <f t="shared" si="132"/>
        <v>11.956972954753835</v>
      </c>
      <c r="O224" s="13"/>
      <c r="P224" s="13"/>
      <c r="Q224" s="13" t="s">
        <v>417</v>
      </c>
      <c r="R224" s="13" t="s">
        <v>418</v>
      </c>
      <c r="S224" s="49" t="str">
        <f>[4]!FormDisp(E224)</f>
        <v>=E300</v>
      </c>
      <c r="T224" s="49" t="str">
        <f>[4]!FormDisp(F224)</f>
        <v>=F300</v>
      </c>
      <c r="U224" s="4"/>
      <c r="V224" s="4"/>
      <c r="W224" s="4"/>
      <c r="X224" s="4"/>
      <c r="Y224" s="4"/>
      <c r="Z224" s="61"/>
      <c r="AA224" s="61"/>
      <c r="AB224" s="61"/>
      <c r="AC224" s="61"/>
      <c r="AD224" s="61"/>
      <c r="AE224" s="4"/>
      <c r="AF224" s="4"/>
    </row>
    <row r="225" spans="1:32" ht="30">
      <c r="A225" s="1">
        <f t="shared" si="117"/>
        <v>225</v>
      </c>
      <c r="B225" s="87" t="s">
        <v>73</v>
      </c>
      <c r="C225" s="12"/>
      <c r="D225" s="13">
        <f t="shared" ref="D225:I225" si="133">SUM(D220:D224)</f>
        <v>20</v>
      </c>
      <c r="E225" s="13">
        <f t="shared" si="133"/>
        <v>420.78265890951258</v>
      </c>
      <c r="F225" s="13">
        <f t="shared" si="133"/>
        <v>431.0925331056502</v>
      </c>
      <c r="G225" s="13">
        <f t="shared" si="133"/>
        <v>464.8015292964389</v>
      </c>
      <c r="H225" s="13">
        <f t="shared" si="133"/>
        <v>501.58201921954992</v>
      </c>
      <c r="I225" s="13">
        <f t="shared" si="133"/>
        <v>542.23014466222378</v>
      </c>
      <c r="J225" s="13">
        <f>SUM(J220:J224)</f>
        <v>584.00655546211476</v>
      </c>
      <c r="K225" s="13">
        <f>SUM(K220:K224)</f>
        <v>627.54958400361295</v>
      </c>
      <c r="L225" s="13">
        <f>SUM(L220:L224)</f>
        <v>671.38334154654615</v>
      </c>
      <c r="M225" s="13">
        <f>SUM(M220:M224)</f>
        <v>715.19916216210663</v>
      </c>
      <c r="N225" s="13">
        <f>SUM(N220:N224)</f>
        <v>761.44204183657178</v>
      </c>
      <c r="O225" s="13"/>
      <c r="P225" s="13"/>
      <c r="Q225" s="13" t="s">
        <v>419</v>
      </c>
      <c r="R225" s="13" t="s">
        <v>420</v>
      </c>
      <c r="S225" s="49" t="str">
        <f>[4]!FormDisp(E225)</f>
        <v>=SUM(E220:E224)</v>
      </c>
      <c r="T225" s="49" t="str">
        <f>[4]!FormDisp(F225)</f>
        <v>=SUM(F220:F224)</v>
      </c>
      <c r="U225" s="4"/>
      <c r="V225" s="4"/>
      <c r="W225" s="1"/>
      <c r="X225" s="4"/>
      <c r="Y225" s="4"/>
      <c r="Z225" s="4"/>
      <c r="AA225" s="4"/>
      <c r="AB225" s="4"/>
      <c r="AC225" s="42"/>
      <c r="AD225" s="42"/>
      <c r="AE225" s="4"/>
      <c r="AF225" s="4"/>
    </row>
    <row r="226" spans="1:32" ht="58.5" thickBot="1">
      <c r="A226" s="1">
        <f t="shared" si="117"/>
        <v>226</v>
      </c>
      <c r="B226" s="88" t="s">
        <v>74</v>
      </c>
      <c r="C226" s="12"/>
      <c r="D226" s="13">
        <f t="shared" ref="D226:I226" si="134">D218-D225</f>
        <v>-20</v>
      </c>
      <c r="E226" s="13">
        <f t="shared" si="134"/>
        <v>-23.66475057469188</v>
      </c>
      <c r="F226" s="13">
        <f t="shared" si="134"/>
        <v>17.188886536717632</v>
      </c>
      <c r="G226" s="13">
        <f t="shared" si="134"/>
        <v>22.195352744207696</v>
      </c>
      <c r="H226" s="13">
        <f t="shared" si="134"/>
        <v>25.323243149350219</v>
      </c>
      <c r="I226" s="13">
        <f t="shared" si="134"/>
        <v>27.791981982868265</v>
      </c>
      <c r="J226" s="13">
        <f>J218-J225</f>
        <v>30.975830229309281</v>
      </c>
      <c r="K226" s="13">
        <f>K218-K225</f>
        <v>34.636586961418402</v>
      </c>
      <c r="L226" s="13">
        <f>L218-L225</f>
        <v>38.298128201821328</v>
      </c>
      <c r="M226" s="13">
        <f>M218-M225</f>
        <v>41.711506014382053</v>
      </c>
      <c r="N226" s="13">
        <f>N218-N225</f>
        <v>45.657480470029327</v>
      </c>
      <c r="O226" s="13"/>
      <c r="P226" s="13"/>
      <c r="Q226" s="13" t="s">
        <v>421</v>
      </c>
      <c r="R226" s="13" t="s">
        <v>422</v>
      </c>
      <c r="S226" s="49" t="str">
        <f>[4]!FormDisp(E226)</f>
        <v>=E218-E225</v>
      </c>
      <c r="T226" s="49" t="str">
        <f>[4]!FormDisp(F226)</f>
        <v>=F218-F225</v>
      </c>
      <c r="U226" s="4"/>
      <c r="V226" s="4"/>
      <c r="W226" s="1"/>
      <c r="X226" s="1"/>
      <c r="Y226" s="1"/>
      <c r="Z226" s="1"/>
      <c r="AA226" s="1"/>
      <c r="AB226" s="1"/>
      <c r="AC226" s="84"/>
      <c r="AD226" s="84"/>
      <c r="AE226" s="4"/>
      <c r="AF226" s="4"/>
    </row>
    <row r="227" spans="1:32" ht="45.75" thickBot="1">
      <c r="A227" s="1">
        <f t="shared" si="117"/>
        <v>227</v>
      </c>
      <c r="B227" s="85" t="s">
        <v>76</v>
      </c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 t="s">
        <v>222</v>
      </c>
      <c r="R227" s="13" t="s">
        <v>222</v>
      </c>
      <c r="S227" s="49" t="str">
        <f>[4]!FormDisp(E227)</f>
        <v/>
      </c>
      <c r="T227" s="49" t="str">
        <f>[4]!FormDisp(F227)</f>
        <v/>
      </c>
      <c r="U227" s="4"/>
      <c r="V227" s="4"/>
      <c r="W227" s="1"/>
      <c r="X227" s="1"/>
      <c r="Y227" s="1"/>
      <c r="Z227" s="1"/>
      <c r="AA227" s="1"/>
      <c r="AB227" s="1"/>
      <c r="AC227" s="84"/>
      <c r="AD227" s="84"/>
      <c r="AE227" s="4"/>
      <c r="AF227" s="4"/>
    </row>
    <row r="228" spans="1:32" ht="30">
      <c r="A228" s="1">
        <f t="shared" si="117"/>
        <v>228</v>
      </c>
      <c r="B228" s="87" t="s">
        <v>75</v>
      </c>
      <c r="C228" s="12"/>
      <c r="D228" s="13">
        <f>D6</f>
        <v>50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 t="s">
        <v>222</v>
      </c>
      <c r="R228" s="13" t="s">
        <v>222</v>
      </c>
      <c r="S228" s="49" t="str">
        <f>[4]!FormDisp(E228)</f>
        <v/>
      </c>
      <c r="T228" s="49" t="str">
        <f>[4]!FormDisp(F228)</f>
        <v/>
      </c>
      <c r="U228" s="89"/>
      <c r="V228" s="4"/>
      <c r="W228" s="32"/>
      <c r="X228" s="32"/>
      <c r="Y228" s="32"/>
      <c r="Z228" s="32"/>
      <c r="AA228" s="32"/>
      <c r="AB228" s="4"/>
      <c r="AC228" s="84"/>
      <c r="AD228" s="84"/>
      <c r="AE228" s="4"/>
      <c r="AF228" s="4"/>
    </row>
    <row r="229" spans="1:32" ht="30">
      <c r="A229" s="1">
        <f t="shared" si="117"/>
        <v>229</v>
      </c>
      <c r="B229" s="90" t="s">
        <v>193</v>
      </c>
      <c r="C229" s="12"/>
      <c r="D229" s="13"/>
      <c r="E229" s="13">
        <f t="shared" ref="E229:N229" si="135">E94</f>
        <v>13</v>
      </c>
      <c r="F229" s="13">
        <f t="shared" si="135"/>
        <v>16.760000000000002</v>
      </c>
      <c r="G229" s="13">
        <f t="shared" si="135"/>
        <v>20.970200000000002</v>
      </c>
      <c r="H229" s="13">
        <f t="shared" si="135"/>
        <v>26.496055000000002</v>
      </c>
      <c r="I229" s="13">
        <f t="shared" si="135"/>
        <v>20.652906375000001</v>
      </c>
      <c r="J229" s="13">
        <f t="shared" si="135"/>
        <v>22.599791534375001</v>
      </c>
      <c r="K229" s="13">
        <f t="shared" si="135"/>
        <v>24.094239447734378</v>
      </c>
      <c r="L229" s="13">
        <f t="shared" si="135"/>
        <v>24.910611840177737</v>
      </c>
      <c r="M229" s="13">
        <f t="shared" si="135"/>
        <v>24.550497643994682</v>
      </c>
      <c r="N229" s="13">
        <f t="shared" si="135"/>
        <v>25.562048219860174</v>
      </c>
      <c r="O229" s="13"/>
      <c r="P229" s="13"/>
      <c r="Q229" s="13" t="s">
        <v>423</v>
      </c>
      <c r="R229" s="13" t="s">
        <v>424</v>
      </c>
      <c r="S229" s="49" t="str">
        <f>[4]!FormDisp(E229)</f>
        <v>=E94</v>
      </c>
      <c r="T229" s="49" t="str">
        <f>[4]!FormDisp(F229)</f>
        <v>=F94</v>
      </c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43.5">
      <c r="A230" s="1">
        <f t="shared" si="117"/>
        <v>230</v>
      </c>
      <c r="B230" s="88" t="s">
        <v>90</v>
      </c>
      <c r="C230" s="12"/>
      <c r="D230" s="13">
        <f>-D228-D229</f>
        <v>-50</v>
      </c>
      <c r="E230" s="13">
        <f t="shared" ref="E230:N230" si="136">-E229-E228</f>
        <v>-13</v>
      </c>
      <c r="F230" s="13">
        <f t="shared" si="136"/>
        <v>-16.760000000000002</v>
      </c>
      <c r="G230" s="13">
        <f t="shared" si="136"/>
        <v>-20.970200000000002</v>
      </c>
      <c r="H230" s="13">
        <f t="shared" si="136"/>
        <v>-26.496055000000002</v>
      </c>
      <c r="I230" s="13">
        <f t="shared" si="136"/>
        <v>-20.652906375000001</v>
      </c>
      <c r="J230" s="13">
        <f t="shared" si="136"/>
        <v>-22.599791534375001</v>
      </c>
      <c r="K230" s="13">
        <f t="shared" si="136"/>
        <v>-24.094239447734378</v>
      </c>
      <c r="L230" s="13">
        <f t="shared" si="136"/>
        <v>-24.910611840177737</v>
      </c>
      <c r="M230" s="13">
        <f t="shared" si="136"/>
        <v>-24.550497643994682</v>
      </c>
      <c r="N230" s="13">
        <f t="shared" si="136"/>
        <v>-25.562048219860174</v>
      </c>
      <c r="O230" s="13"/>
      <c r="P230" s="13"/>
      <c r="Q230" s="13" t="s">
        <v>425</v>
      </c>
      <c r="R230" s="13" t="s">
        <v>426</v>
      </c>
      <c r="S230" s="49" t="str">
        <f>[4]!FormDisp(E230)</f>
        <v>=-E229-E228</v>
      </c>
      <c r="T230" s="49" t="str">
        <f>[4]!FormDisp(F230)</f>
        <v>=-F229-F228</v>
      </c>
      <c r="U230" s="4"/>
      <c r="V230" s="4"/>
      <c r="W230" s="1"/>
      <c r="X230" s="1"/>
      <c r="Y230" s="1"/>
      <c r="Z230" s="84"/>
      <c r="AA230" s="84"/>
      <c r="AB230" s="84"/>
      <c r="AC230" s="84"/>
      <c r="AD230" s="84"/>
      <c r="AE230" s="4"/>
      <c r="AF230" s="4"/>
    </row>
    <row r="231" spans="1:32" ht="58.5" thickBot="1">
      <c r="A231" s="1">
        <f t="shared" si="117"/>
        <v>231</v>
      </c>
      <c r="B231" s="88" t="s">
        <v>89</v>
      </c>
      <c r="C231" s="12"/>
      <c r="D231" s="13">
        <f>D230+D226</f>
        <v>-70</v>
      </c>
      <c r="E231" s="13">
        <f t="shared" ref="E231:N231" si="137">E226+E230</f>
        <v>-36.66475057469188</v>
      </c>
      <c r="F231" s="13">
        <f t="shared" si="137"/>
        <v>0.42888653671763066</v>
      </c>
      <c r="G231" s="13">
        <f t="shared" si="137"/>
        <v>1.2251527442076942</v>
      </c>
      <c r="H231" s="13">
        <f t="shared" si="137"/>
        <v>-1.1728118506497829</v>
      </c>
      <c r="I231" s="13">
        <f t="shared" si="137"/>
        <v>7.1390756078682642</v>
      </c>
      <c r="J231" s="13">
        <f t="shared" si="137"/>
        <v>8.3760386949342802</v>
      </c>
      <c r="K231" s="13">
        <f t="shared" si="137"/>
        <v>10.542347513684025</v>
      </c>
      <c r="L231" s="13">
        <f t="shared" si="137"/>
        <v>13.387516361643591</v>
      </c>
      <c r="M231" s="13">
        <f t="shared" si="137"/>
        <v>17.161008370387371</v>
      </c>
      <c r="N231" s="13">
        <f t="shared" si="137"/>
        <v>20.095432250169154</v>
      </c>
      <c r="O231" s="13"/>
      <c r="P231" s="13"/>
      <c r="Q231" s="13" t="s">
        <v>427</v>
      </c>
      <c r="R231" s="13" t="s">
        <v>428</v>
      </c>
      <c r="S231" s="49" t="str">
        <f>[4]!FormDisp(E231)</f>
        <v>=E226+E230</v>
      </c>
      <c r="T231" s="49" t="str">
        <f>[4]!FormDisp(F231)</f>
        <v>=F226+F230</v>
      </c>
      <c r="U231" s="4"/>
      <c r="V231" s="4"/>
      <c r="W231" s="1"/>
      <c r="X231" s="1"/>
      <c r="Y231" s="1"/>
      <c r="Z231" s="84"/>
      <c r="AA231" s="84"/>
      <c r="AB231" s="84"/>
      <c r="AC231" s="84"/>
      <c r="AD231" s="84"/>
      <c r="AE231" s="4"/>
      <c r="AF231" s="4"/>
    </row>
    <row r="232" spans="1:32" ht="30.75" thickBot="1">
      <c r="A232" s="1">
        <f t="shared" si="117"/>
        <v>232</v>
      </c>
      <c r="B232" s="85" t="s">
        <v>77</v>
      </c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 t="s">
        <v>222</v>
      </c>
      <c r="R232" s="13" t="s">
        <v>222</v>
      </c>
      <c r="S232" s="49" t="str">
        <f>[4]!FormDisp(E232)</f>
        <v/>
      </c>
      <c r="T232" s="49" t="str">
        <f>[4]!FormDisp(F232)</f>
        <v/>
      </c>
      <c r="U232" s="4"/>
      <c r="V232" s="4"/>
      <c r="W232" s="4"/>
      <c r="X232" s="4"/>
      <c r="Y232" s="4"/>
      <c r="Z232" s="84"/>
      <c r="AA232" s="84"/>
      <c r="AB232" s="84"/>
      <c r="AC232" s="84"/>
      <c r="AD232" s="84"/>
      <c r="AE232" s="4"/>
      <c r="AF232" s="4"/>
    </row>
    <row r="233" spans="1:32" ht="30">
      <c r="A233" s="1">
        <f t="shared" si="117"/>
        <v>233</v>
      </c>
      <c r="B233" s="91" t="s">
        <v>78</v>
      </c>
      <c r="C233" s="12"/>
      <c r="D233" s="13"/>
      <c r="E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 t="s">
        <v>222</v>
      </c>
      <c r="R233" s="13" t="s">
        <v>222</v>
      </c>
      <c r="S233" s="49" t="str">
        <f>[4]!FormDisp(E233)</f>
        <v/>
      </c>
      <c r="T233" s="49" t="str">
        <f>[4]!FormDisp(F233)</f>
        <v/>
      </c>
      <c r="U233" s="4"/>
      <c r="V233" s="4"/>
      <c r="W233" s="4"/>
      <c r="X233" s="4"/>
      <c r="Y233" s="4"/>
      <c r="Z233" s="84"/>
      <c r="AA233" s="84"/>
      <c r="AB233" s="84"/>
      <c r="AC233" s="84"/>
      <c r="AD233" s="84"/>
      <c r="AE233" s="4"/>
      <c r="AF233" s="4"/>
    </row>
    <row r="234" spans="1:32" ht="43.5">
      <c r="A234" s="1">
        <f t="shared" si="117"/>
        <v>234</v>
      </c>
      <c r="B234" s="92" t="s">
        <v>79</v>
      </c>
      <c r="C234" s="93"/>
      <c r="D234" s="94">
        <f>IF((D230+D250)&gt;0,0,-(D230+D250))</f>
        <v>30</v>
      </c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 t="s">
        <v>222</v>
      </c>
      <c r="R234" s="94" t="s">
        <v>222</v>
      </c>
      <c r="S234" s="49" t="str">
        <f>[4]!FormDisp(E234)</f>
        <v/>
      </c>
      <c r="T234" s="49" t="str">
        <f>[4]!FormDisp(F234)</f>
        <v/>
      </c>
      <c r="U234" s="61"/>
      <c r="V234" s="4"/>
      <c r="W234" s="4"/>
      <c r="X234" s="4"/>
      <c r="Y234" s="4"/>
      <c r="Z234" s="84"/>
      <c r="AA234" s="84"/>
      <c r="AB234" s="84"/>
      <c r="AC234" s="84"/>
      <c r="AD234" s="84"/>
      <c r="AE234" s="4"/>
      <c r="AF234" s="4"/>
    </row>
    <row r="235" spans="1:32" ht="60">
      <c r="A235" s="1">
        <f t="shared" si="117"/>
        <v>235</v>
      </c>
      <c r="B235" s="95" t="s">
        <v>80</v>
      </c>
      <c r="C235" s="96"/>
      <c r="D235" s="97">
        <f>IF(D226-D$44&gt;0,0,-(D226-D$44))</f>
        <v>25</v>
      </c>
      <c r="E235" s="98">
        <f>IF((D263+E226-E243+E259-E61)&gt;0,0,-(D263+E226-E243+E259-E61))</f>
        <v>63.66550460984223</v>
      </c>
      <c r="F235" s="98">
        <f>IF((E263+F226-F243+F259-F61)&gt;0,0,-(E263+F226-F243+F259-F61))</f>
        <v>55.779051626051356</v>
      </c>
      <c r="G235" s="98">
        <f t="shared" ref="G235:N235" si="138">IF((F263+G226-G243+G259-G61)&gt;0,0,-(F263+G226-G243+G259-G61))</f>
        <v>42.180498160151757</v>
      </c>
      <c r="H235" s="98">
        <f t="shared" si="138"/>
        <v>23.559181782618833</v>
      </c>
      <c r="I235" s="98">
        <f t="shared" si="138"/>
        <v>0.22904606975159325</v>
      </c>
      <c r="J235" s="98">
        <f t="shared" si="138"/>
        <v>0</v>
      </c>
      <c r="K235" s="98">
        <f t="shared" si="138"/>
        <v>0</v>
      </c>
      <c r="L235" s="98">
        <f t="shared" si="138"/>
        <v>0</v>
      </c>
      <c r="M235" s="98">
        <f t="shared" si="138"/>
        <v>0</v>
      </c>
      <c r="N235" s="98">
        <f t="shared" si="138"/>
        <v>0</v>
      </c>
      <c r="O235" s="97"/>
      <c r="P235" s="97"/>
      <c r="Q235" s="97" t="s">
        <v>429</v>
      </c>
      <c r="R235" s="97" t="s">
        <v>430</v>
      </c>
      <c r="S235" s="49" t="str">
        <f>[4]!FormDisp(E235)</f>
        <v>=IF((D263+E226-E243+E259-E61)&gt;0,0,-(D263+E226-E243+E259-E61))</v>
      </c>
      <c r="T235" s="49" t="str">
        <f>[4]!FormDisp(F235)</f>
        <v>=IF((E263+F226-F243+F259-F61)&gt;0,0,-(E263+F226-F243+F259-F61))</v>
      </c>
      <c r="V235" s="61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90">
      <c r="A236" s="1">
        <f t="shared" si="117"/>
        <v>236</v>
      </c>
      <c r="B236" s="99" t="s">
        <v>81</v>
      </c>
      <c r="C236" s="100"/>
      <c r="D236" s="101"/>
      <c r="E236" s="102">
        <f>IF((D263+E231+E235-E247-E253+E259-E$61)&gt;0,0,-(D263+E231+E235-E247-E253+E259-E$61))*$E$43</f>
        <v>13.761600000000001</v>
      </c>
      <c r="F236" s="102">
        <f>IF((E263+F231+F235-F247-F253+F259-F$61)&gt;0,0,-(E263+F231+F235-F247-F253+F259-F$61))*$E$43</f>
        <v>17.338738656</v>
      </c>
      <c r="G236" s="102">
        <f t="shared" ref="G236:N236" si="139">IF((F263+G231+G235-G247-G253+G259-G$61)&gt;0,0,-(F263+G231+G235-G247-G253+G259-G$61))*$E$43</f>
        <v>21.658951676472963</v>
      </c>
      <c r="H236" s="102">
        <f t="shared" si="139"/>
        <v>27.039017223443356</v>
      </c>
      <c r="I236" s="102">
        <f t="shared" si="139"/>
        <v>26.067198559407554</v>
      </c>
      <c r="J236" s="102">
        <f t="shared" si="139"/>
        <v>8.5267234428018295</v>
      </c>
      <c r="K236" s="102">
        <f t="shared" si="139"/>
        <v>7.3952550180289016</v>
      </c>
      <c r="L236" s="102">
        <f t="shared" si="139"/>
        <v>5.6165443806116153</v>
      </c>
      <c r="M236" s="102">
        <f t="shared" si="139"/>
        <v>3.2255083210364908</v>
      </c>
      <c r="N236" s="102">
        <f t="shared" si="139"/>
        <v>7.0671317745342401</v>
      </c>
      <c r="O236" s="102"/>
      <c r="P236" s="102"/>
      <c r="Q236" s="102" t="s">
        <v>431</v>
      </c>
      <c r="R236" s="102" t="s">
        <v>432</v>
      </c>
      <c r="S236" s="49" t="str">
        <f>[4]!FormDisp(E236)</f>
        <v>=IF((D263+E231+E235-E247-E253+E259-E$61)&gt;0,0,-(D263+E231+E235-E247-E253+E259-E$61))*$E$43</v>
      </c>
      <c r="T236" s="49" t="str">
        <f>[4]!FormDisp(F236)</f>
        <v>=IF((E263+F231+F235-F247-F253+F259-F$61)&gt;0,0,-(E263+F231+F235-F247-F253+F259-F$61))*$E$43</v>
      </c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30">
      <c r="A237" s="1">
        <f t="shared" si="117"/>
        <v>237</v>
      </c>
      <c r="B237" s="87" t="s">
        <v>82</v>
      </c>
      <c r="C237" s="12"/>
      <c r="D237" s="1"/>
      <c r="E237" s="10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 t="s">
        <v>222</v>
      </c>
      <c r="R237" s="13" t="s">
        <v>222</v>
      </c>
      <c r="S237" s="49" t="str">
        <f>[4]!FormDisp(E237)</f>
        <v/>
      </c>
      <c r="T237" s="49" t="str">
        <f>[4]!FormDisp(F237)</f>
        <v/>
      </c>
      <c r="U237" s="61"/>
      <c r="V237" s="4"/>
      <c r="W237" s="4"/>
      <c r="X237" s="4"/>
      <c r="Y237" s="4"/>
      <c r="Z237" s="32"/>
      <c r="AA237" s="32"/>
      <c r="AB237" s="32"/>
      <c r="AC237" s="32"/>
      <c r="AD237" s="32"/>
      <c r="AE237" s="4"/>
      <c r="AF237" s="4"/>
    </row>
    <row r="238" spans="1:32" ht="43.5">
      <c r="A238" s="1">
        <f t="shared" si="117"/>
        <v>238</v>
      </c>
      <c r="B238" s="92" t="s">
        <v>84</v>
      </c>
      <c r="C238" s="104"/>
      <c r="D238" s="105"/>
      <c r="E238" s="94">
        <f t="shared" ref="E238:N238" si="140">E270</f>
        <v>6</v>
      </c>
      <c r="F238" s="94">
        <f t="shared" si="140"/>
        <v>6</v>
      </c>
      <c r="G238" s="94">
        <f t="shared" si="140"/>
        <v>6</v>
      </c>
      <c r="H238" s="94">
        <f t="shared" si="140"/>
        <v>6</v>
      </c>
      <c r="I238" s="94">
        <f t="shared" si="140"/>
        <v>6</v>
      </c>
      <c r="J238" s="94">
        <f t="shared" si="140"/>
        <v>0</v>
      </c>
      <c r="K238" s="94">
        <f t="shared" si="140"/>
        <v>0</v>
      </c>
      <c r="L238" s="94">
        <f t="shared" si="140"/>
        <v>0</v>
      </c>
      <c r="M238" s="94">
        <f t="shared" si="140"/>
        <v>0</v>
      </c>
      <c r="N238" s="94">
        <f t="shared" si="140"/>
        <v>0</v>
      </c>
      <c r="O238" s="94"/>
      <c r="P238" s="94"/>
      <c r="Q238" s="94" t="s">
        <v>433</v>
      </c>
      <c r="R238" s="94" t="s">
        <v>434</v>
      </c>
      <c r="S238" s="49" t="str">
        <f>[4]!FormDisp(E238)</f>
        <v>=E270</v>
      </c>
      <c r="T238" s="49" t="str">
        <f>[4]!FormDisp(F238)</f>
        <v>=F270</v>
      </c>
      <c r="U238" s="4"/>
      <c r="V238" s="4"/>
      <c r="W238" s="4"/>
      <c r="X238" s="4"/>
      <c r="Y238" s="4"/>
      <c r="Z238" s="32"/>
      <c r="AA238" s="32"/>
      <c r="AB238" s="32"/>
      <c r="AC238" s="32"/>
      <c r="AD238" s="32"/>
      <c r="AE238" s="4"/>
      <c r="AF238" s="4"/>
    </row>
    <row r="239" spans="1:32" ht="29.25">
      <c r="A239" s="1">
        <f t="shared" si="117"/>
        <v>239</v>
      </c>
      <c r="B239" s="92" t="s">
        <v>83</v>
      </c>
      <c r="C239" s="104"/>
      <c r="D239" s="105"/>
      <c r="E239" s="94">
        <f t="shared" ref="E239:N239" si="141">E269</f>
        <v>3.9360000000000044</v>
      </c>
      <c r="F239" s="94">
        <f t="shared" si="141"/>
        <v>3.0264000000000011</v>
      </c>
      <c r="G239" s="94">
        <f t="shared" si="141"/>
        <v>2.2698000000000009</v>
      </c>
      <c r="H239" s="94">
        <f t="shared" si="141"/>
        <v>1.4520000000000022</v>
      </c>
      <c r="I239" s="94">
        <f t="shared" si="141"/>
        <v>0.69539999999999913</v>
      </c>
      <c r="J239" s="94">
        <f t="shared" si="141"/>
        <v>0</v>
      </c>
      <c r="K239" s="94">
        <f t="shared" si="141"/>
        <v>0</v>
      </c>
      <c r="L239" s="94">
        <f t="shared" si="141"/>
        <v>0</v>
      </c>
      <c r="M239" s="94">
        <f t="shared" si="141"/>
        <v>0</v>
      </c>
      <c r="N239" s="94">
        <f t="shared" si="141"/>
        <v>0</v>
      </c>
      <c r="O239" s="94"/>
      <c r="P239" s="94"/>
      <c r="Q239" s="94" t="s">
        <v>435</v>
      </c>
      <c r="R239" s="94" t="s">
        <v>436</v>
      </c>
      <c r="S239" s="49" t="str">
        <f>[4]!FormDisp(E239)</f>
        <v>=E269</v>
      </c>
      <c r="T239" s="49" t="str">
        <f>[4]!FormDisp(F239)</f>
        <v>=F269</v>
      </c>
      <c r="U239" s="4"/>
      <c r="V239" s="4"/>
      <c r="W239" s="4"/>
      <c r="X239" s="4"/>
      <c r="Y239" s="4"/>
      <c r="Z239" s="32"/>
      <c r="AA239" s="32"/>
      <c r="AB239" s="32"/>
      <c r="AC239" s="32"/>
      <c r="AD239" s="32"/>
      <c r="AE239" s="4"/>
      <c r="AF239" s="4"/>
    </row>
    <row r="240" spans="1:32" ht="29.25">
      <c r="A240" s="1">
        <f t="shared" si="117"/>
        <v>240</v>
      </c>
      <c r="B240" s="130" t="s">
        <v>216</v>
      </c>
      <c r="C240" s="94"/>
      <c r="D240" s="94"/>
      <c r="E240" s="94">
        <f t="shared" ref="E240:N240" si="142">E239+E238</f>
        <v>9.9360000000000035</v>
      </c>
      <c r="F240" s="94">
        <f t="shared" si="142"/>
        <v>9.0264000000000006</v>
      </c>
      <c r="G240" s="94">
        <f t="shared" si="142"/>
        <v>8.2698</v>
      </c>
      <c r="H240" s="94">
        <f t="shared" si="142"/>
        <v>7.4520000000000017</v>
      </c>
      <c r="I240" s="94">
        <f t="shared" si="142"/>
        <v>6.6953999999999994</v>
      </c>
      <c r="J240" s="94">
        <f t="shared" si="142"/>
        <v>0</v>
      </c>
      <c r="K240" s="94">
        <f t="shared" si="142"/>
        <v>0</v>
      </c>
      <c r="L240" s="94">
        <f t="shared" si="142"/>
        <v>0</v>
      </c>
      <c r="M240" s="94">
        <f t="shared" si="142"/>
        <v>0</v>
      </c>
      <c r="N240" s="94">
        <f t="shared" si="142"/>
        <v>0</v>
      </c>
      <c r="O240" s="94"/>
      <c r="Q240" s="5" t="s">
        <v>437</v>
      </c>
      <c r="R240" s="5" t="s">
        <v>438</v>
      </c>
      <c r="S240" s="49" t="str">
        <f>[4]!FormDisp(E240)</f>
        <v>=E239+E238</v>
      </c>
      <c r="T240" s="49" t="str">
        <f>[4]!FormDisp(F240)</f>
        <v>=F239+F238</v>
      </c>
    </row>
    <row r="241" spans="1:32" ht="29.25">
      <c r="A241" s="1">
        <f t="shared" si="117"/>
        <v>241</v>
      </c>
      <c r="B241" s="106" t="s">
        <v>85</v>
      </c>
      <c r="C241" s="107"/>
      <c r="D241" s="108"/>
      <c r="E241" s="97">
        <f t="shared" ref="E241:N241" si="143">D235</f>
        <v>25</v>
      </c>
      <c r="F241" s="97">
        <f t="shared" si="143"/>
        <v>63.66550460984223</v>
      </c>
      <c r="G241" s="97">
        <f t="shared" si="143"/>
        <v>55.779051626051356</v>
      </c>
      <c r="H241" s="97">
        <f t="shared" si="143"/>
        <v>42.180498160151757</v>
      </c>
      <c r="I241" s="97">
        <f t="shared" si="143"/>
        <v>23.559181782618833</v>
      </c>
      <c r="J241" s="97">
        <f t="shared" si="143"/>
        <v>0.22904606975159325</v>
      </c>
      <c r="K241" s="97">
        <f t="shared" si="143"/>
        <v>0</v>
      </c>
      <c r="L241" s="97">
        <f t="shared" si="143"/>
        <v>0</v>
      </c>
      <c r="M241" s="97">
        <f t="shared" si="143"/>
        <v>0</v>
      </c>
      <c r="N241" s="97">
        <f t="shared" si="143"/>
        <v>0</v>
      </c>
      <c r="O241" s="97"/>
      <c r="P241" s="97"/>
      <c r="Q241" s="97" t="s">
        <v>439</v>
      </c>
      <c r="R241" s="97" t="s">
        <v>440</v>
      </c>
      <c r="S241" s="49" t="str">
        <f>[4]!FormDisp(E241)</f>
        <v>=D235</v>
      </c>
      <c r="T241" s="49" t="str">
        <f>[4]!FormDisp(F241)</f>
        <v>=E235</v>
      </c>
      <c r="U241" s="4"/>
      <c r="V241" s="4"/>
      <c r="W241" s="4"/>
      <c r="X241" s="4"/>
      <c r="Y241" s="4"/>
      <c r="Z241" s="32"/>
      <c r="AA241" s="32"/>
      <c r="AB241" s="32"/>
      <c r="AC241" s="32"/>
      <c r="AD241" s="32"/>
      <c r="AE241" s="4"/>
      <c r="AF241" s="4"/>
    </row>
    <row r="242" spans="1:32" ht="30">
      <c r="A242" s="1">
        <f t="shared" si="117"/>
        <v>242</v>
      </c>
      <c r="B242" s="109" t="s">
        <v>86</v>
      </c>
      <c r="C242" s="107"/>
      <c r="D242" s="108"/>
      <c r="E242" s="97">
        <f t="shared" ref="E242:N242" si="144">E277</f>
        <v>3.2800000000000038</v>
      </c>
      <c r="F242" s="97">
        <f t="shared" si="144"/>
        <v>8.0282201313011079</v>
      </c>
      <c r="G242" s="97">
        <f t="shared" si="144"/>
        <v>7.0337384100450784</v>
      </c>
      <c r="H242" s="97">
        <f t="shared" si="144"/>
        <v>5.10384027737837</v>
      </c>
      <c r="I242" s="97">
        <f t="shared" si="144"/>
        <v>2.730509168605519</v>
      </c>
      <c r="J242" s="97">
        <f t="shared" si="144"/>
        <v>2.5845558510769785E-2</v>
      </c>
      <c r="K242" s="97">
        <f t="shared" si="144"/>
        <v>0</v>
      </c>
      <c r="L242" s="97">
        <f t="shared" si="144"/>
        <v>0</v>
      </c>
      <c r="M242" s="97">
        <f t="shared" si="144"/>
        <v>0</v>
      </c>
      <c r="N242" s="97">
        <f t="shared" si="144"/>
        <v>0</v>
      </c>
      <c r="O242" s="97"/>
      <c r="P242" s="97"/>
      <c r="Q242" s="97" t="s">
        <v>441</v>
      </c>
      <c r="R242" s="97" t="s">
        <v>442</v>
      </c>
      <c r="S242" s="49" t="str">
        <f>[4]!FormDisp(E242)</f>
        <v>=E277</v>
      </c>
      <c r="T242" s="49" t="str">
        <f>[4]!FormDisp(F242)</f>
        <v>=F277</v>
      </c>
      <c r="U242" s="4"/>
      <c r="V242" s="4"/>
      <c r="W242" s="4"/>
      <c r="X242" s="4"/>
      <c r="Y242" s="4"/>
      <c r="Z242" s="32"/>
      <c r="AA242" s="32"/>
      <c r="AB242" s="32"/>
      <c r="AC242" s="32"/>
      <c r="AD242" s="32"/>
      <c r="AE242" s="4"/>
      <c r="AF242" s="4"/>
    </row>
    <row r="243" spans="1:32" ht="18.75" customHeight="1">
      <c r="A243" s="1">
        <f t="shared" si="117"/>
        <v>243</v>
      </c>
      <c r="B243" s="129" t="s">
        <v>215</v>
      </c>
      <c r="C243" s="107"/>
      <c r="D243" s="108"/>
      <c r="E243" s="97">
        <f t="shared" ref="E243:N243" si="145">E242+E241</f>
        <v>28.280000000000005</v>
      </c>
      <c r="F243" s="97">
        <f t="shared" si="145"/>
        <v>71.693724741143342</v>
      </c>
      <c r="G243" s="97">
        <f t="shared" si="145"/>
        <v>62.81279003609643</v>
      </c>
      <c r="H243" s="97">
        <f t="shared" si="145"/>
        <v>47.284338437530124</v>
      </c>
      <c r="I243" s="97">
        <f t="shared" si="145"/>
        <v>26.289690951224351</v>
      </c>
      <c r="J243" s="97">
        <f t="shared" si="145"/>
        <v>0.25489162826236306</v>
      </c>
      <c r="K243" s="97">
        <f t="shared" si="145"/>
        <v>0</v>
      </c>
      <c r="L243" s="97">
        <f t="shared" si="145"/>
        <v>0</v>
      </c>
      <c r="M243" s="97">
        <f t="shared" si="145"/>
        <v>0</v>
      </c>
      <c r="N243" s="97">
        <f t="shared" si="145"/>
        <v>0</v>
      </c>
      <c r="O243" s="97"/>
      <c r="P243" s="97"/>
      <c r="Q243" s="97" t="s">
        <v>443</v>
      </c>
      <c r="R243" s="97" t="s">
        <v>444</v>
      </c>
      <c r="S243" s="49" t="str">
        <f>[4]!FormDisp(E243)</f>
        <v>=E242+E241</v>
      </c>
      <c r="T243" s="49" t="str">
        <f>[4]!FormDisp(F243)</f>
        <v>=F242+F241</v>
      </c>
      <c r="U243" s="4"/>
      <c r="V243" s="4"/>
      <c r="W243" s="4"/>
      <c r="X243" s="4"/>
      <c r="Y243" s="4"/>
      <c r="Z243" s="32"/>
      <c r="AA243" s="32"/>
      <c r="AB243" s="32"/>
      <c r="AC243" s="32"/>
      <c r="AD243" s="32"/>
      <c r="AE243" s="4"/>
      <c r="AF243" s="4"/>
    </row>
    <row r="244" spans="1:32" ht="29.25">
      <c r="A244" s="1">
        <f t="shared" si="117"/>
        <v>244</v>
      </c>
      <c r="B244" s="99" t="s">
        <v>87</v>
      </c>
      <c r="C244" s="100"/>
      <c r="D244" s="110"/>
      <c r="E244" s="101">
        <f t="shared" ref="E244:N244" si="146">E285</f>
        <v>0</v>
      </c>
      <c r="F244" s="101">
        <f t="shared" si="146"/>
        <v>1.37616</v>
      </c>
      <c r="G244" s="101">
        <f t="shared" si="146"/>
        <v>3.1100338656000002</v>
      </c>
      <c r="H244" s="101">
        <f t="shared" si="146"/>
        <v>5.2759290332472961</v>
      </c>
      <c r="I244" s="101">
        <f t="shared" si="146"/>
        <v>7.9798307555916317</v>
      </c>
      <c r="J244" s="101">
        <f t="shared" si="146"/>
        <v>10.586550611532388</v>
      </c>
      <c r="K244" s="101">
        <f t="shared" si="146"/>
        <v>11.439222955812571</v>
      </c>
      <c r="L244" s="101">
        <f t="shared" si="146"/>
        <v>12.178748457615461</v>
      </c>
      <c r="M244" s="101">
        <f t="shared" si="146"/>
        <v>12.740402895676622</v>
      </c>
      <c r="N244" s="101">
        <f t="shared" si="146"/>
        <v>13.062953727780272</v>
      </c>
      <c r="O244" s="101"/>
      <c r="P244" s="101"/>
      <c r="Q244" s="101" t="s">
        <v>445</v>
      </c>
      <c r="R244" s="101" t="s">
        <v>446</v>
      </c>
      <c r="S244" s="49" t="str">
        <f>[4]!FormDisp(E244)</f>
        <v>=E285</v>
      </c>
      <c r="T244" s="49" t="str">
        <f>[4]!FormDisp(F244)</f>
        <v>=F285</v>
      </c>
      <c r="U244" s="4"/>
      <c r="V244" s="4"/>
      <c r="W244" s="4"/>
      <c r="X244" s="4"/>
      <c r="Y244" s="4"/>
      <c r="Z244" s="32"/>
      <c r="AA244" s="32"/>
      <c r="AB244" s="32"/>
      <c r="AC244" s="32"/>
      <c r="AD244" s="32"/>
      <c r="AE244" s="4"/>
      <c r="AF244" s="4"/>
    </row>
    <row r="245" spans="1:32" ht="30">
      <c r="A245" s="1">
        <f t="shared" si="117"/>
        <v>245</v>
      </c>
      <c r="B245" s="111" t="s">
        <v>88</v>
      </c>
      <c r="C245" s="100"/>
      <c r="D245" s="110"/>
      <c r="E245" s="101">
        <f t="shared" ref="E245:N245" si="147">E284</f>
        <v>0</v>
      </c>
      <c r="F245" s="101">
        <f t="shared" si="147"/>
        <v>1.7353377600000008</v>
      </c>
      <c r="G245" s="101">
        <f t="shared" si="147"/>
        <v>3.7482189285216014</v>
      </c>
      <c r="H245" s="101">
        <f t="shared" si="147"/>
        <v>5.8410446724916367</v>
      </c>
      <c r="I245" s="101">
        <f t="shared" si="147"/>
        <v>8.1171938017542882</v>
      </c>
      <c r="J245" s="101">
        <f t="shared" si="147"/>
        <v>9.9438616596862577</v>
      </c>
      <c r="K245" s="101">
        <f t="shared" si="147"/>
        <v>9.5358607623707012</v>
      </c>
      <c r="L245" s="101">
        <f t="shared" si="147"/>
        <v>8.6694883523569732</v>
      </c>
      <c r="M245" s="101">
        <f t="shared" si="147"/>
        <v>7.5910298597031058</v>
      </c>
      <c r="N245" s="101">
        <f t="shared" si="147"/>
        <v>6.6338314654943078</v>
      </c>
      <c r="O245" s="101"/>
      <c r="P245" s="101"/>
      <c r="Q245" s="101" t="s">
        <v>447</v>
      </c>
      <c r="R245" s="101" t="s">
        <v>448</v>
      </c>
      <c r="S245" s="49" t="str">
        <f>[4]!FormDisp(E245)</f>
        <v>=E284</v>
      </c>
      <c r="T245" s="49" t="str">
        <f>[4]!FormDisp(F245)</f>
        <v>=F284</v>
      </c>
      <c r="U245" s="4"/>
      <c r="V245" s="4"/>
      <c r="W245" s="4"/>
      <c r="X245" s="4"/>
      <c r="Y245" s="4"/>
      <c r="Z245" s="32"/>
      <c r="AA245" s="32"/>
      <c r="AB245" s="32"/>
      <c r="AC245" s="32"/>
      <c r="AD245" s="32"/>
      <c r="AE245" s="4"/>
      <c r="AF245" s="4"/>
    </row>
    <row r="246" spans="1:32" ht="15">
      <c r="A246" s="1">
        <f t="shared" si="117"/>
        <v>246</v>
      </c>
      <c r="B246" s="131" t="s">
        <v>215</v>
      </c>
      <c r="C246" s="100"/>
      <c r="D246" s="110"/>
      <c r="E246" s="101">
        <f t="shared" ref="E246:N246" si="148">E245+E244</f>
        <v>0</v>
      </c>
      <c r="F246" s="101">
        <f t="shared" si="148"/>
        <v>3.1114977600000007</v>
      </c>
      <c r="G246" s="101">
        <f t="shared" si="148"/>
        <v>6.8582527941216016</v>
      </c>
      <c r="H246" s="101">
        <f t="shared" si="148"/>
        <v>11.116973705738932</v>
      </c>
      <c r="I246" s="101">
        <f t="shared" si="148"/>
        <v>16.097024557345918</v>
      </c>
      <c r="J246" s="101">
        <f t="shared" si="148"/>
        <v>20.530412271218644</v>
      </c>
      <c r="K246" s="101">
        <f t="shared" si="148"/>
        <v>20.975083718183271</v>
      </c>
      <c r="L246" s="101">
        <f t="shared" si="148"/>
        <v>20.848236809972434</v>
      </c>
      <c r="M246" s="101">
        <f t="shared" si="148"/>
        <v>20.33143275537973</v>
      </c>
      <c r="N246" s="101">
        <f t="shared" si="148"/>
        <v>19.696785193274579</v>
      </c>
      <c r="O246" s="101"/>
      <c r="P246" s="101"/>
      <c r="Q246" s="101" t="s">
        <v>449</v>
      </c>
      <c r="R246" s="101" t="s">
        <v>450</v>
      </c>
      <c r="S246" s="49" t="str">
        <f>[4]!FormDisp(E246)</f>
        <v>=E245+E244</v>
      </c>
      <c r="T246" s="49" t="str">
        <f>[4]!FormDisp(F246)</f>
        <v>=F245+F244</v>
      </c>
      <c r="U246" s="4"/>
      <c r="V246" s="4"/>
      <c r="W246" s="4"/>
      <c r="X246" s="4"/>
      <c r="Y246" s="4"/>
      <c r="Z246" s="32"/>
      <c r="AA246" s="32"/>
      <c r="AB246" s="32"/>
      <c r="AC246" s="32"/>
      <c r="AD246" s="32"/>
      <c r="AE246" s="4"/>
      <c r="AF246" s="4"/>
    </row>
    <row r="247" spans="1:32" ht="30">
      <c r="A247" s="1">
        <f t="shared" si="117"/>
        <v>247</v>
      </c>
      <c r="B247" s="111" t="s">
        <v>217</v>
      </c>
      <c r="C247" s="100"/>
      <c r="D247" s="110"/>
      <c r="E247" s="101">
        <f t="shared" ref="E247:N247" si="149">E240+E243+E246</f>
        <v>38.216000000000008</v>
      </c>
      <c r="F247" s="101">
        <f t="shared" si="149"/>
        <v>83.831622501143343</v>
      </c>
      <c r="G247" s="101">
        <f t="shared" si="149"/>
        <v>77.940842830218031</v>
      </c>
      <c r="H247" s="101">
        <f t="shared" si="149"/>
        <v>65.853312143269051</v>
      </c>
      <c r="I247" s="101">
        <f t="shared" si="149"/>
        <v>49.082115508570269</v>
      </c>
      <c r="J247" s="101">
        <f t="shared" si="149"/>
        <v>20.785303899481008</v>
      </c>
      <c r="K247" s="101">
        <f t="shared" si="149"/>
        <v>20.975083718183271</v>
      </c>
      <c r="L247" s="101">
        <f t="shared" si="149"/>
        <v>20.848236809972434</v>
      </c>
      <c r="M247" s="101">
        <f t="shared" si="149"/>
        <v>20.33143275537973</v>
      </c>
      <c r="N247" s="101">
        <f t="shared" si="149"/>
        <v>19.696785193274579</v>
      </c>
      <c r="O247" s="101"/>
      <c r="P247" s="101"/>
      <c r="Q247" s="101" t="s">
        <v>451</v>
      </c>
      <c r="R247" s="101" t="s">
        <v>452</v>
      </c>
      <c r="S247" s="49" t="str">
        <f>[4]!FormDisp(E247)</f>
        <v>=E240+E243+E246</v>
      </c>
      <c r="T247" s="49" t="str">
        <f>[4]!FormDisp(F247)</f>
        <v>=F240+F243+F246</v>
      </c>
      <c r="U247" s="4"/>
      <c r="V247" s="4"/>
      <c r="W247" s="4"/>
      <c r="X247" s="4"/>
      <c r="Y247" s="4"/>
      <c r="Z247" s="32"/>
      <c r="AA247" s="32"/>
      <c r="AB247" s="32"/>
      <c r="AC247" s="32"/>
      <c r="AD247" s="32"/>
      <c r="AE247" s="4"/>
      <c r="AF247" s="4"/>
    </row>
    <row r="248" spans="1:32" ht="30.75" thickBot="1">
      <c r="A248" s="1">
        <f t="shared" si="117"/>
        <v>248</v>
      </c>
      <c r="B248" s="87" t="s">
        <v>91</v>
      </c>
      <c r="C248" s="12"/>
      <c r="D248" s="61">
        <f>SUM(D234:D245)</f>
        <v>55</v>
      </c>
      <c r="E248" s="13">
        <f t="shared" ref="E248:N248" si="150">E234+E235+E236-E240-E243-E246</f>
        <v>39.211104609842224</v>
      </c>
      <c r="F248" s="13">
        <f t="shared" si="150"/>
        <v>-10.713832219091978</v>
      </c>
      <c r="G248" s="13">
        <f t="shared" si="150"/>
        <v>-14.101392993593311</v>
      </c>
      <c r="H248" s="13">
        <f t="shared" si="150"/>
        <v>-15.255113137206866</v>
      </c>
      <c r="I248" s="13">
        <f t="shared" si="150"/>
        <v>-22.785870879411121</v>
      </c>
      <c r="J248" s="13">
        <f t="shared" si="150"/>
        <v>-12.258580456679178</v>
      </c>
      <c r="K248" s="13">
        <f t="shared" si="150"/>
        <v>-13.579828700154369</v>
      </c>
      <c r="L248" s="13">
        <f t="shared" si="150"/>
        <v>-15.23169242936082</v>
      </c>
      <c r="M248" s="13">
        <f t="shared" si="150"/>
        <v>-17.10592443434324</v>
      </c>
      <c r="N248" s="13">
        <f t="shared" si="150"/>
        <v>-12.62965341874034</v>
      </c>
      <c r="O248" s="13"/>
      <c r="P248" s="13"/>
      <c r="Q248" s="13" t="s">
        <v>453</v>
      </c>
      <c r="R248" s="13" t="s">
        <v>454</v>
      </c>
      <c r="S248" s="49" t="str">
        <f>[4]!FormDisp(E248)</f>
        <v>=E234+E235+E236-E240-E243-E246</v>
      </c>
      <c r="T248" s="49" t="str">
        <f>[4]!FormDisp(F248)</f>
        <v>=F234+F235+F236-F240-F243-F246</v>
      </c>
      <c r="U248" s="4"/>
      <c r="V248" s="4"/>
      <c r="W248" s="1"/>
      <c r="X248" s="1"/>
      <c r="Y248" s="1"/>
      <c r="Z248" s="4"/>
      <c r="AA248" s="84"/>
      <c r="AB248" s="32"/>
      <c r="AC248" s="32"/>
      <c r="AD248" s="32"/>
      <c r="AE248" s="4"/>
      <c r="AF248" s="4"/>
    </row>
    <row r="249" spans="1:32" ht="45.75" thickBot="1">
      <c r="A249" s="1">
        <f t="shared" si="117"/>
        <v>249</v>
      </c>
      <c r="B249" s="85" t="s">
        <v>92</v>
      </c>
      <c r="C249" s="12"/>
      <c r="D249" s="61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 t="s">
        <v>222</v>
      </c>
      <c r="R249" s="13" t="s">
        <v>222</v>
      </c>
      <c r="S249" s="49" t="str">
        <f>[4]!FormDisp(E249)</f>
        <v/>
      </c>
      <c r="T249" s="49" t="str">
        <f>[4]!FormDisp(F249)</f>
        <v/>
      </c>
      <c r="U249" s="4"/>
      <c r="V249" s="4"/>
      <c r="W249" s="32"/>
      <c r="X249" s="32"/>
      <c r="Y249" s="4"/>
      <c r="Z249" s="4"/>
      <c r="AA249" s="84"/>
      <c r="AB249" s="32"/>
      <c r="AC249" s="32"/>
      <c r="AD249" s="32"/>
      <c r="AE249" s="4"/>
      <c r="AF249" s="4"/>
    </row>
    <row r="250" spans="1:32" ht="90">
      <c r="A250" s="1">
        <f t="shared" si="117"/>
        <v>250</v>
      </c>
      <c r="B250" s="90" t="s">
        <v>188</v>
      </c>
      <c r="C250" s="12"/>
      <c r="D250" s="13">
        <f>D8</f>
        <v>20</v>
      </c>
      <c r="E250" s="13">
        <f>IF((D263+E231+E235-E247-E253+E259-E$61)&gt;0,0,-(D263+E231+E235-E247-E253+E259-E$61))*(1-$E$43)</f>
        <v>9.1744000000000021</v>
      </c>
      <c r="F250" s="13">
        <f t="shared" ref="F250:N250" si="151">IF((E263+F231+F235-F247-F253+F259-F$61)&gt;0,0,-(E263+F231+F235-F247-F253+F259-F$61))*(1-$E$43)</f>
        <v>11.559159104000003</v>
      </c>
      <c r="G250" s="13">
        <f t="shared" si="151"/>
        <v>14.439301117648643</v>
      </c>
      <c r="H250" s="13">
        <f t="shared" si="151"/>
        <v>18.026011482295569</v>
      </c>
      <c r="I250" s="13">
        <f t="shared" si="151"/>
        <v>17.378132372938371</v>
      </c>
      <c r="J250" s="13">
        <f t="shared" si="151"/>
        <v>5.6844822952012199</v>
      </c>
      <c r="K250" s="13">
        <f t="shared" si="151"/>
        <v>4.9301700120192677</v>
      </c>
      <c r="L250" s="13">
        <f t="shared" si="151"/>
        <v>3.744362920407744</v>
      </c>
      <c r="M250" s="13">
        <f t="shared" si="151"/>
        <v>2.150338880690994</v>
      </c>
      <c r="N250" s="13">
        <f t="shared" si="151"/>
        <v>4.7114211830228276</v>
      </c>
      <c r="O250" s="13"/>
      <c r="P250" s="13"/>
      <c r="Q250" s="13" t="s">
        <v>663</v>
      </c>
      <c r="R250" s="132" t="s">
        <v>664</v>
      </c>
      <c r="S250" s="49" t="str">
        <f>[4]!FormDisp(E250)</f>
        <v>=IF((D263+E231+E235-E247-E253+E259-E$61)&gt;0,0,-(D263+E231+E235-E247-E253+E259-E$61))*(1-$E$43)</v>
      </c>
      <c r="T250" s="49" t="str">
        <f>[4]!FormDisp(F250)</f>
        <v>=IF((E263+F231+F235-F247-F253+F259-F$61)&gt;0,0,-(E263+F231+F235-F247-F253+F259-F$61))*(1-$E$43)</v>
      </c>
      <c r="U250" s="4"/>
      <c r="V250" s="4"/>
      <c r="W250" s="4"/>
      <c r="X250" s="4"/>
      <c r="Y250" s="4"/>
      <c r="Z250" s="4"/>
      <c r="AA250" s="4"/>
      <c r="AB250" s="32"/>
      <c r="AC250" s="32"/>
      <c r="AD250" s="32"/>
      <c r="AE250" s="4"/>
      <c r="AF250" s="4"/>
    </row>
    <row r="251" spans="1:32" ht="30">
      <c r="A251" s="1">
        <f t="shared" si="117"/>
        <v>251</v>
      </c>
      <c r="B251" s="87" t="s">
        <v>93</v>
      </c>
      <c r="C251" s="12"/>
      <c r="D251" s="13"/>
      <c r="E251" s="13">
        <f t="shared" ref="E251:N251" si="152">D302</f>
        <v>0</v>
      </c>
      <c r="F251" s="13">
        <f t="shared" si="152"/>
        <v>0</v>
      </c>
      <c r="G251" s="13">
        <f t="shared" si="152"/>
        <v>0</v>
      </c>
      <c r="H251" s="13">
        <f t="shared" si="152"/>
        <v>0</v>
      </c>
      <c r="I251" s="13">
        <f t="shared" si="152"/>
        <v>0</v>
      </c>
      <c r="J251" s="13">
        <f t="shared" si="152"/>
        <v>0</v>
      </c>
      <c r="K251" s="13">
        <f t="shared" si="152"/>
        <v>0</v>
      </c>
      <c r="L251" s="13">
        <f t="shared" si="152"/>
        <v>0</v>
      </c>
      <c r="M251" s="13">
        <f t="shared" si="152"/>
        <v>0.31683482253478734</v>
      </c>
      <c r="N251" s="13">
        <f t="shared" si="152"/>
        <v>10.163384471825863</v>
      </c>
      <c r="O251" s="13"/>
      <c r="P251" s="13"/>
      <c r="Q251" s="13" t="s">
        <v>455</v>
      </c>
      <c r="R251" s="13" t="s">
        <v>456</v>
      </c>
      <c r="S251" s="49" t="str">
        <f>[4]!FormDisp(E251)</f>
        <v>=D302</v>
      </c>
      <c r="T251" s="49" t="str">
        <f>[4]!FormDisp(F251)</f>
        <v>=E302</v>
      </c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30">
      <c r="A252" s="1">
        <f t="shared" si="117"/>
        <v>252</v>
      </c>
      <c r="B252" s="87" t="s">
        <v>94</v>
      </c>
      <c r="C252" s="12"/>
      <c r="D252" s="13"/>
      <c r="E252" s="13">
        <f t="shared" ref="E252:N252" si="153">E304</f>
        <v>0</v>
      </c>
      <c r="F252" s="13">
        <f t="shared" si="153"/>
        <v>0</v>
      </c>
      <c r="G252" s="13">
        <f t="shared" si="153"/>
        <v>0</v>
      </c>
      <c r="H252" s="13">
        <f t="shared" si="153"/>
        <v>0</v>
      </c>
      <c r="I252" s="13">
        <f t="shared" si="153"/>
        <v>0</v>
      </c>
      <c r="J252" s="13">
        <f t="shared" si="153"/>
        <v>0</v>
      </c>
      <c r="K252" s="13">
        <f t="shared" si="153"/>
        <v>0</v>
      </c>
      <c r="L252" s="13">
        <f t="shared" si="153"/>
        <v>0</v>
      </c>
      <c r="M252" s="13">
        <f t="shared" si="153"/>
        <v>0</v>
      </c>
      <c r="N252" s="13">
        <f t="shared" si="153"/>
        <v>0</v>
      </c>
      <c r="O252" s="13"/>
      <c r="P252" s="13"/>
      <c r="Q252" s="13" t="s">
        <v>457</v>
      </c>
      <c r="R252" s="13" t="s">
        <v>458</v>
      </c>
      <c r="S252" s="49" t="str">
        <f>[4]!FormDisp(E252)</f>
        <v>=E304</v>
      </c>
      <c r="T252" s="49" t="str">
        <f>[4]!FormDisp(F252)</f>
        <v>=F304</v>
      </c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30">
      <c r="A253" s="1">
        <f t="shared" si="117"/>
        <v>253</v>
      </c>
      <c r="B253" s="87" t="s">
        <v>218</v>
      </c>
      <c r="C253" s="12"/>
      <c r="D253" s="13">
        <f t="shared" ref="D253:N253" si="154">D251+D252</f>
        <v>0</v>
      </c>
      <c r="E253" s="13">
        <f t="shared" si="154"/>
        <v>0</v>
      </c>
      <c r="F253" s="13">
        <f t="shared" si="154"/>
        <v>0</v>
      </c>
      <c r="G253" s="13">
        <f t="shared" si="154"/>
        <v>0</v>
      </c>
      <c r="H253" s="13">
        <f t="shared" si="154"/>
        <v>0</v>
      </c>
      <c r="I253" s="13">
        <f t="shared" si="154"/>
        <v>0</v>
      </c>
      <c r="J253" s="13">
        <f t="shared" si="154"/>
        <v>0</v>
      </c>
      <c r="K253" s="13">
        <f t="shared" si="154"/>
        <v>0</v>
      </c>
      <c r="L253" s="13">
        <f t="shared" si="154"/>
        <v>0</v>
      </c>
      <c r="M253" s="13">
        <f t="shared" si="154"/>
        <v>0.31683482253478734</v>
      </c>
      <c r="N253" s="13">
        <f t="shared" si="154"/>
        <v>10.163384471825863</v>
      </c>
      <c r="O253" s="13"/>
      <c r="P253" s="13"/>
      <c r="Q253" s="13" t="s">
        <v>459</v>
      </c>
      <c r="R253" s="13" t="s">
        <v>460</v>
      </c>
      <c r="S253" s="49" t="str">
        <f>[4]!FormDisp(E253)</f>
        <v>=E251+E252</v>
      </c>
      <c r="T253" s="49" t="str">
        <f>[4]!FormDisp(F253)</f>
        <v>=F251+F252</v>
      </c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45">
      <c r="A254" s="1">
        <f t="shared" si="117"/>
        <v>254</v>
      </c>
      <c r="B254" s="87" t="s">
        <v>95</v>
      </c>
      <c r="C254" s="12"/>
      <c r="D254" s="13">
        <f t="shared" ref="D254:N254" si="155">D250-D251-D252</f>
        <v>20</v>
      </c>
      <c r="E254" s="13">
        <f t="shared" si="155"/>
        <v>9.1744000000000021</v>
      </c>
      <c r="F254" s="13">
        <f t="shared" si="155"/>
        <v>11.559159104000003</v>
      </c>
      <c r="G254" s="13">
        <f t="shared" si="155"/>
        <v>14.439301117648643</v>
      </c>
      <c r="H254" s="13">
        <f t="shared" si="155"/>
        <v>18.026011482295569</v>
      </c>
      <c r="I254" s="13">
        <f t="shared" si="155"/>
        <v>17.378132372938371</v>
      </c>
      <c r="J254" s="13">
        <f t="shared" si="155"/>
        <v>5.6844822952012199</v>
      </c>
      <c r="K254" s="13">
        <f t="shared" si="155"/>
        <v>4.9301700120192677</v>
      </c>
      <c r="L254" s="13">
        <f t="shared" si="155"/>
        <v>3.744362920407744</v>
      </c>
      <c r="M254" s="13">
        <f t="shared" si="155"/>
        <v>1.8335040581562065</v>
      </c>
      <c r="N254" s="13">
        <f t="shared" si="155"/>
        <v>-5.4519632888030349</v>
      </c>
      <c r="O254" s="13"/>
      <c r="P254" s="13"/>
      <c r="Q254" s="13" t="s">
        <v>461</v>
      </c>
      <c r="R254" s="13" t="s">
        <v>462</v>
      </c>
      <c r="S254" s="49" t="str">
        <f>[4]!FormDisp(E254)</f>
        <v>=E250-E251-E252</v>
      </c>
      <c r="T254" s="49" t="str">
        <f>[4]!FormDisp(F254)</f>
        <v>=F250-F251-F252</v>
      </c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30">
      <c r="A255" s="1">
        <f t="shared" si="117"/>
        <v>255</v>
      </c>
      <c r="B255" s="90" t="s">
        <v>117</v>
      </c>
      <c r="C255" s="12"/>
      <c r="D255" s="13">
        <f t="shared" ref="D255:N255" si="156">D254+D248+D231</f>
        <v>5</v>
      </c>
      <c r="E255" s="13">
        <f t="shared" si="156"/>
        <v>11.72075403515035</v>
      </c>
      <c r="F255" s="13">
        <f t="shared" si="156"/>
        <v>1.2742134216256549</v>
      </c>
      <c r="G255" s="13">
        <f t="shared" si="156"/>
        <v>1.563060868263026</v>
      </c>
      <c r="H255" s="13">
        <f t="shared" si="156"/>
        <v>1.5980864944389204</v>
      </c>
      <c r="I255" s="13">
        <f t="shared" si="156"/>
        <v>1.7313371013955141</v>
      </c>
      <c r="J255" s="13">
        <f t="shared" si="156"/>
        <v>1.8019405334563219</v>
      </c>
      <c r="K255" s="13">
        <f t="shared" si="156"/>
        <v>1.8926888255489231</v>
      </c>
      <c r="L255" s="13">
        <f t="shared" si="156"/>
        <v>1.9001868526905152</v>
      </c>
      <c r="M255" s="13">
        <f t="shared" si="156"/>
        <v>1.8885879942003374</v>
      </c>
      <c r="N255" s="13">
        <f t="shared" si="156"/>
        <v>2.0138155426257782</v>
      </c>
      <c r="O255" s="13"/>
      <c r="P255" s="13"/>
      <c r="Q255" s="13" t="s">
        <v>463</v>
      </c>
      <c r="R255" s="13" t="s">
        <v>464</v>
      </c>
      <c r="S255" s="49" t="str">
        <f>[4]!FormDisp(E255)</f>
        <v>=E254+E248+E231</v>
      </c>
      <c r="T255" s="49" t="str">
        <f>[4]!FormDisp(F255)</f>
        <v>=F254+F248+F231</v>
      </c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45">
      <c r="A256" s="1">
        <f t="shared" si="117"/>
        <v>256</v>
      </c>
      <c r="B256" s="112" t="s">
        <v>96</v>
      </c>
      <c r="C256" s="12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 t="s">
        <v>222</v>
      </c>
      <c r="R256" s="13" t="s">
        <v>222</v>
      </c>
      <c r="S256" s="49" t="str">
        <f>[4]!FormDisp(E256)</f>
        <v/>
      </c>
      <c r="T256" s="49" t="str">
        <f>[4]!FormDisp(F256)</f>
        <v/>
      </c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60">
      <c r="A257" s="1">
        <f t="shared" si="117"/>
        <v>257</v>
      </c>
      <c r="B257" s="87" t="s">
        <v>176</v>
      </c>
      <c r="C257" s="12"/>
      <c r="D257" s="4"/>
      <c r="E257" s="13">
        <f t="shared" ref="E257:N257" si="157">D260</f>
        <v>0</v>
      </c>
      <c r="F257" s="13">
        <f t="shared" si="157"/>
        <v>3.5527136788005009E-15</v>
      </c>
      <c r="G257" s="13">
        <f t="shared" si="157"/>
        <v>3.5527136788005009E-15</v>
      </c>
      <c r="H257" s="13">
        <f t="shared" si="157"/>
        <v>7.1054273576010019E-15</v>
      </c>
      <c r="I257" s="13">
        <f t="shared" si="157"/>
        <v>0</v>
      </c>
      <c r="J257" s="13">
        <f t="shared" si="157"/>
        <v>3.5527136788005009E-15</v>
      </c>
      <c r="K257" s="13">
        <f t="shared" si="157"/>
        <v>0</v>
      </c>
      <c r="L257" s="13">
        <f t="shared" si="157"/>
        <v>0</v>
      </c>
      <c r="M257" s="13">
        <f t="shared" si="157"/>
        <v>0</v>
      </c>
      <c r="N257" s="13">
        <f t="shared" si="157"/>
        <v>0</v>
      </c>
      <c r="O257" s="13"/>
      <c r="P257" s="13"/>
      <c r="Q257" s="13" t="s">
        <v>465</v>
      </c>
      <c r="R257" s="13" t="s">
        <v>466</v>
      </c>
      <c r="S257" s="49" t="str">
        <f>[4]!FormDisp(E257)</f>
        <v>=D260</v>
      </c>
      <c r="T257" s="49" t="str">
        <f>[4]!FormDisp(F257)</f>
        <v>=E260</v>
      </c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45">
      <c r="A258" s="1">
        <f t="shared" si="117"/>
        <v>258</v>
      </c>
      <c r="B258" s="87" t="s">
        <v>97</v>
      </c>
      <c r="C258" s="12"/>
      <c r="D258" s="4"/>
      <c r="E258" s="13">
        <f t="shared" ref="E258:N258" si="158">E74*E257</f>
        <v>0</v>
      </c>
      <c r="F258" s="13">
        <f t="shared" si="158"/>
        <v>1.9930723738070829E-16</v>
      </c>
      <c r="G258" s="13">
        <f t="shared" si="158"/>
        <v>1.9930723738070829E-16</v>
      </c>
      <c r="H258" s="13">
        <f t="shared" si="158"/>
        <v>3.623767952376523E-16</v>
      </c>
      <c r="I258" s="13">
        <f t="shared" si="158"/>
        <v>0</v>
      </c>
      <c r="J258" s="13">
        <f t="shared" si="158"/>
        <v>1.5219825399981347E-16</v>
      </c>
      <c r="K258" s="13">
        <f t="shared" si="158"/>
        <v>0</v>
      </c>
      <c r="L258" s="13">
        <f t="shared" si="158"/>
        <v>0</v>
      </c>
      <c r="M258" s="13">
        <f t="shared" si="158"/>
        <v>0</v>
      </c>
      <c r="N258" s="13">
        <f t="shared" si="158"/>
        <v>0</v>
      </c>
      <c r="O258" s="13"/>
      <c r="P258" s="13"/>
      <c r="Q258" s="13" t="s">
        <v>467</v>
      </c>
      <c r="R258" s="13" t="s">
        <v>468</v>
      </c>
      <c r="S258" s="49" t="str">
        <f>[4]!FormDisp(E258)</f>
        <v>=E74*E257</v>
      </c>
      <c r="T258" s="49" t="str">
        <f>[4]!FormDisp(F258)</f>
        <v>=F74*F257</v>
      </c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45">
      <c r="A259" s="1">
        <f t="shared" si="117"/>
        <v>259</v>
      </c>
      <c r="B259" s="87" t="s">
        <v>219</v>
      </c>
      <c r="C259" s="12"/>
      <c r="D259" s="4"/>
      <c r="E259" s="13">
        <f t="shared" ref="E259:N259" si="159">E258+E257</f>
        <v>0</v>
      </c>
      <c r="F259" s="13">
        <f t="shared" si="159"/>
        <v>3.7520209161812092E-15</v>
      </c>
      <c r="G259" s="13">
        <f t="shared" si="159"/>
        <v>3.7520209161812092E-15</v>
      </c>
      <c r="H259" s="13">
        <f t="shared" si="159"/>
        <v>7.4678041528386541E-15</v>
      </c>
      <c r="I259" s="13">
        <f t="shared" si="159"/>
        <v>0</v>
      </c>
      <c r="J259" s="13">
        <f t="shared" si="159"/>
        <v>3.7049119328003144E-15</v>
      </c>
      <c r="K259" s="13">
        <f t="shared" si="159"/>
        <v>0</v>
      </c>
      <c r="L259" s="13">
        <f t="shared" si="159"/>
        <v>0</v>
      </c>
      <c r="M259" s="13">
        <f t="shared" si="159"/>
        <v>0</v>
      </c>
      <c r="N259" s="13">
        <f t="shared" si="159"/>
        <v>0</v>
      </c>
      <c r="O259" s="13"/>
      <c r="P259" s="13"/>
      <c r="Q259" s="13" t="s">
        <v>469</v>
      </c>
      <c r="R259" s="13" t="s">
        <v>470</v>
      </c>
      <c r="S259" s="49" t="str">
        <f>[4]!FormDisp(E259)</f>
        <v>=E258+E257</v>
      </c>
      <c r="T259" s="49" t="str">
        <f>[4]!FormDisp(F259)</f>
        <v>=F258+F257</v>
      </c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60">
      <c r="A260" s="1">
        <f t="shared" si="117"/>
        <v>260</v>
      </c>
      <c r="B260" s="87" t="s">
        <v>98</v>
      </c>
      <c r="C260" s="12"/>
      <c r="D260" s="21">
        <f>IF(C263+D255+D257+D258-D44&gt;0,C263+D255+D257+D258-D44,0)</f>
        <v>0</v>
      </c>
      <c r="E260" s="21">
        <f t="shared" ref="E260:N260" si="160">IF(D263+E255+E257+E258-E61&gt;0,D263+E255+E257+E258-E61,0)</f>
        <v>3.5527136788005009E-15</v>
      </c>
      <c r="F260" s="21">
        <f t="shared" si="160"/>
        <v>3.5527136788005009E-15</v>
      </c>
      <c r="G260" s="21">
        <f t="shared" si="160"/>
        <v>7.1054273576010019E-15</v>
      </c>
      <c r="H260" s="21">
        <f t="shared" si="160"/>
        <v>0</v>
      </c>
      <c r="I260" s="21">
        <f t="shared" si="160"/>
        <v>3.5527136788005009E-15</v>
      </c>
      <c r="J260" s="21">
        <f t="shared" si="160"/>
        <v>0</v>
      </c>
      <c r="K260" s="21">
        <f t="shared" si="160"/>
        <v>0</v>
      </c>
      <c r="L260" s="21">
        <f t="shared" si="160"/>
        <v>0</v>
      </c>
      <c r="M260" s="21">
        <f t="shared" si="160"/>
        <v>0</v>
      </c>
      <c r="N260" s="21">
        <f t="shared" si="160"/>
        <v>0</v>
      </c>
      <c r="O260" s="21"/>
      <c r="P260" s="21"/>
      <c r="Q260" s="21" t="s">
        <v>471</v>
      </c>
      <c r="R260" s="21" t="s">
        <v>472</v>
      </c>
      <c r="S260" s="49" t="str">
        <f>[4]!FormDisp(E260)</f>
        <v>=IF(D263+E255+E257+E258-E61&gt;0,D263+E255+E257+E258-E61,0)</v>
      </c>
      <c r="T260" s="49" t="str">
        <f>[4]!FormDisp(F260)</f>
        <v>=IF(E263+F255+F257+F258-F61&gt;0,E263+F255+F257+F258-F61,0)</v>
      </c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45">
      <c r="A261" s="1">
        <f t="shared" si="117"/>
        <v>261</v>
      </c>
      <c r="B261" s="87" t="s">
        <v>99</v>
      </c>
      <c r="C261" s="12"/>
      <c r="D261" s="13">
        <f t="shared" ref="D261:N261" si="161">D257+D258-D260</f>
        <v>0</v>
      </c>
      <c r="E261" s="13">
        <f t="shared" si="161"/>
        <v>-3.5527136788005009E-15</v>
      </c>
      <c r="F261" s="13">
        <f t="shared" si="161"/>
        <v>1.9930723738070824E-16</v>
      </c>
      <c r="G261" s="13">
        <f t="shared" si="161"/>
        <v>-3.3534064414197927E-15</v>
      </c>
      <c r="H261" s="13">
        <f t="shared" si="161"/>
        <v>7.4678041528386541E-15</v>
      </c>
      <c r="I261" s="13">
        <f t="shared" si="161"/>
        <v>-3.5527136788005009E-15</v>
      </c>
      <c r="J261" s="13">
        <f t="shared" si="161"/>
        <v>3.7049119328003144E-15</v>
      </c>
      <c r="K261" s="13">
        <f t="shared" si="161"/>
        <v>0</v>
      </c>
      <c r="L261" s="13">
        <f t="shared" si="161"/>
        <v>0</v>
      </c>
      <c r="M261" s="13">
        <f t="shared" si="161"/>
        <v>0</v>
      </c>
      <c r="N261" s="13">
        <f t="shared" si="161"/>
        <v>0</v>
      </c>
      <c r="O261" s="13"/>
      <c r="P261" s="13"/>
      <c r="Q261" s="13" t="s">
        <v>473</v>
      </c>
      <c r="R261" s="13" t="s">
        <v>474</v>
      </c>
      <c r="S261" s="49" t="str">
        <f>[4]!FormDisp(E261)</f>
        <v>=E257+E258-E260</v>
      </c>
      <c r="T261" s="49" t="str">
        <f>[4]!FormDisp(F261)</f>
        <v>=F257+F258-F260</v>
      </c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30">
      <c r="A262" s="1">
        <f t="shared" si="117"/>
        <v>262</v>
      </c>
      <c r="B262" s="87" t="s">
        <v>100</v>
      </c>
      <c r="C262" s="12"/>
      <c r="D262" s="13">
        <f>D226+D230+D248+D254+D261</f>
        <v>5</v>
      </c>
      <c r="E262" s="13">
        <f t="shared" ref="E262:N262" si="162">E261+E254+E248+E230+E226</f>
        <v>11.720754035150343</v>
      </c>
      <c r="F262" s="13">
        <f t="shared" si="162"/>
        <v>1.2742134216256549</v>
      </c>
      <c r="G262" s="13">
        <f t="shared" si="162"/>
        <v>1.5630608682630225</v>
      </c>
      <c r="H262" s="13">
        <f t="shared" si="162"/>
        <v>1.5980864944389275</v>
      </c>
      <c r="I262" s="13">
        <f t="shared" si="162"/>
        <v>1.7313371013955106</v>
      </c>
      <c r="J262" s="13">
        <f t="shared" si="162"/>
        <v>1.8019405334563245</v>
      </c>
      <c r="K262" s="13">
        <f t="shared" si="162"/>
        <v>1.8926888255489231</v>
      </c>
      <c r="L262" s="13">
        <f t="shared" si="162"/>
        <v>1.900186852690517</v>
      </c>
      <c r="M262" s="13">
        <f t="shared" si="162"/>
        <v>1.8885879942003356</v>
      </c>
      <c r="N262" s="13">
        <f t="shared" si="162"/>
        <v>2.0138155426257782</v>
      </c>
      <c r="O262" s="13"/>
      <c r="P262" s="13"/>
      <c r="Q262" s="13" t="s">
        <v>475</v>
      </c>
      <c r="R262" s="13" t="s">
        <v>476</v>
      </c>
      <c r="S262" s="49" t="str">
        <f>[4]!FormDisp(E262)</f>
        <v>=E261+E254+E248+E230+E226</v>
      </c>
      <c r="T262" s="49" t="str">
        <f>[4]!FormDisp(F262)</f>
        <v>=F261+F254+F248+F230+F226</v>
      </c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30">
      <c r="A263" s="1">
        <f t="shared" si="117"/>
        <v>263</v>
      </c>
      <c r="B263" s="87" t="s">
        <v>101</v>
      </c>
      <c r="C263" s="12"/>
      <c r="D263" s="13">
        <f>D262</f>
        <v>5</v>
      </c>
      <c r="E263" s="13">
        <f t="shared" ref="E263:N263" si="163">D263+E262</f>
        <v>16.720754035150343</v>
      </c>
      <c r="F263" s="13">
        <f t="shared" si="163"/>
        <v>17.994967456775996</v>
      </c>
      <c r="G263" s="13">
        <f t="shared" si="163"/>
        <v>19.558028325039018</v>
      </c>
      <c r="H263" s="13">
        <f t="shared" si="163"/>
        <v>21.156114819477946</v>
      </c>
      <c r="I263" s="13">
        <f t="shared" si="163"/>
        <v>22.887451920873456</v>
      </c>
      <c r="J263" s="13">
        <f t="shared" si="163"/>
        <v>24.689392454329781</v>
      </c>
      <c r="K263" s="13">
        <f t="shared" si="163"/>
        <v>26.582081279878704</v>
      </c>
      <c r="L263" s="13">
        <f t="shared" si="163"/>
        <v>28.482268132569221</v>
      </c>
      <c r="M263" s="13">
        <f t="shared" si="163"/>
        <v>30.370856126769556</v>
      </c>
      <c r="N263" s="13">
        <f t="shared" si="163"/>
        <v>32.384671669395331</v>
      </c>
      <c r="O263" s="13"/>
      <c r="P263" s="13"/>
      <c r="Q263" s="13" t="s">
        <v>477</v>
      </c>
      <c r="R263" s="13" t="s">
        <v>478</v>
      </c>
      <c r="S263" s="49" t="str">
        <f>[4]!FormDisp(E263)</f>
        <v>=D263+E262</v>
      </c>
      <c r="T263" s="49" t="str">
        <f>[4]!FormDisp(F263)</f>
        <v>=E263+F262</v>
      </c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5">
      <c r="A264" s="1">
        <f t="shared" si="117"/>
        <v>264</v>
      </c>
      <c r="B264" s="87"/>
      <c r="C264" s="12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 t="s">
        <v>222</v>
      </c>
      <c r="R264" s="13" t="s">
        <v>222</v>
      </c>
      <c r="S264" s="49" t="str">
        <f>[4]!FormDisp(E264)</f>
        <v/>
      </c>
      <c r="T264" s="49" t="str">
        <f>[4]!FormDisp(F264)</f>
        <v/>
      </c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5">
      <c r="A265" s="1">
        <f t="shared" si="117"/>
        <v>265</v>
      </c>
      <c r="B265" s="87"/>
      <c r="C265" s="12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 t="s">
        <v>222</v>
      </c>
      <c r="R265" s="13" t="s">
        <v>222</v>
      </c>
      <c r="S265" s="49" t="str">
        <f>[4]!FormDisp(E265)</f>
        <v/>
      </c>
      <c r="T265" s="49" t="str">
        <f>[4]!FormDisp(F265)</f>
        <v/>
      </c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30">
      <c r="A266" s="1">
        <f t="shared" si="117"/>
        <v>266</v>
      </c>
      <c r="B266" s="83" t="s">
        <v>143</v>
      </c>
      <c r="C266" s="12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 t="s">
        <v>222</v>
      </c>
      <c r="R266" s="13" t="s">
        <v>222</v>
      </c>
      <c r="S266" s="49" t="str">
        <f>[4]!FormDisp(E266)</f>
        <v/>
      </c>
      <c r="T266" s="49" t="str">
        <f>[4]!FormDisp(F266)</f>
        <v/>
      </c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5">
      <c r="A267" s="1">
        <f t="shared" si="117"/>
        <v>267</v>
      </c>
      <c r="B267" s="6"/>
      <c r="C267" s="86" t="s">
        <v>15</v>
      </c>
      <c r="D267" s="86">
        <v>0</v>
      </c>
      <c r="E267" s="86">
        <v>1</v>
      </c>
      <c r="F267" s="86">
        <v>2</v>
      </c>
      <c r="G267" s="86">
        <v>3</v>
      </c>
      <c r="H267" s="86">
        <v>4</v>
      </c>
      <c r="I267" s="86">
        <v>5</v>
      </c>
      <c r="J267" s="86">
        <v>6</v>
      </c>
      <c r="K267" s="86">
        <v>7</v>
      </c>
      <c r="L267" s="86">
        <v>8</v>
      </c>
      <c r="M267" s="86">
        <v>9</v>
      </c>
      <c r="N267" s="86">
        <v>10</v>
      </c>
      <c r="O267" s="86"/>
      <c r="P267" s="86"/>
      <c r="Q267" s="86" t="s">
        <v>220</v>
      </c>
      <c r="R267" s="86" t="s">
        <v>221</v>
      </c>
      <c r="S267" s="49" t="str">
        <f>[4]!FormDisp(E267)</f>
        <v>1</v>
      </c>
      <c r="T267" s="49" t="str">
        <f>[4]!FormDisp(F267)</f>
        <v>2</v>
      </c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5">
      <c r="A268" s="1">
        <f t="shared" ref="A268:A330" si="164">ROW(B268)</f>
        <v>268</v>
      </c>
      <c r="B268" s="113" t="s">
        <v>144</v>
      </c>
      <c r="C268" s="104"/>
      <c r="D268" s="94"/>
      <c r="E268" s="94">
        <f>D272</f>
        <v>30</v>
      </c>
      <c r="F268" s="94">
        <f>E272</f>
        <v>24</v>
      </c>
      <c r="G268" s="94">
        <f>F272</f>
        <v>18</v>
      </c>
      <c r="H268" s="94">
        <f>G272</f>
        <v>12</v>
      </c>
      <c r="I268" s="94">
        <f>H272</f>
        <v>6</v>
      </c>
      <c r="J268" s="94"/>
      <c r="K268" s="94"/>
      <c r="L268" s="94"/>
      <c r="M268" s="94"/>
      <c r="N268" s="94"/>
      <c r="O268" s="13"/>
      <c r="P268" s="13"/>
      <c r="Q268" s="13" t="s">
        <v>479</v>
      </c>
      <c r="R268" s="13" t="s">
        <v>480</v>
      </c>
      <c r="S268" s="49" t="str">
        <f>[4]!FormDisp(E268)</f>
        <v>=D272</v>
      </c>
      <c r="T268" s="49" t="str">
        <f>[4]!FormDisp(F268)</f>
        <v>=E272</v>
      </c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30">
      <c r="A269" s="1">
        <f t="shared" si="164"/>
        <v>269</v>
      </c>
      <c r="B269" s="113" t="s">
        <v>145</v>
      </c>
      <c r="C269" s="104"/>
      <c r="D269" s="94"/>
      <c r="E269" s="94">
        <f>E273*E268</f>
        <v>3.9360000000000044</v>
      </c>
      <c r="F269" s="94">
        <f>F273*F268</f>
        <v>3.0264000000000011</v>
      </c>
      <c r="G269" s="94">
        <f>G273*G268</f>
        <v>2.2698000000000009</v>
      </c>
      <c r="H269" s="94">
        <f>H273*H268</f>
        <v>1.4520000000000022</v>
      </c>
      <c r="I269" s="94">
        <f>I273*I268</f>
        <v>0.69539999999999913</v>
      </c>
      <c r="J269" s="94"/>
      <c r="K269" s="94"/>
      <c r="L269" s="94"/>
      <c r="M269" s="94"/>
      <c r="N269" s="94"/>
      <c r="O269" s="13"/>
      <c r="P269" s="13"/>
      <c r="Q269" s="13" t="s">
        <v>481</v>
      </c>
      <c r="R269" s="13" t="s">
        <v>482</v>
      </c>
      <c r="S269" s="49" t="str">
        <f>[4]!FormDisp(E269)</f>
        <v>=E273*E268</v>
      </c>
      <c r="T269" s="49" t="str">
        <f>[4]!FormDisp(F269)</f>
        <v>=F273*F268</v>
      </c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30">
      <c r="A270" s="1">
        <f t="shared" si="164"/>
        <v>270</v>
      </c>
      <c r="B270" s="113" t="s">
        <v>146</v>
      </c>
      <c r="C270" s="104"/>
      <c r="D270" s="94"/>
      <c r="E270" s="94">
        <f>($D$272)/$D$16</f>
        <v>6</v>
      </c>
      <c r="F270" s="94">
        <f>($D$272)/$D$16</f>
        <v>6</v>
      </c>
      <c r="G270" s="94">
        <f>($D$272)/$D$16</f>
        <v>6</v>
      </c>
      <c r="H270" s="94">
        <f>($D$272)/$D$16</f>
        <v>6</v>
      </c>
      <c r="I270" s="94">
        <f>($D$272)/$D$16</f>
        <v>6</v>
      </c>
      <c r="J270" s="94"/>
      <c r="K270" s="94"/>
      <c r="L270" s="94"/>
      <c r="M270" s="94"/>
      <c r="N270" s="94"/>
      <c r="O270" s="13"/>
      <c r="P270" s="13"/>
      <c r="Q270" s="13" t="s">
        <v>483</v>
      </c>
      <c r="R270" s="13" t="s">
        <v>483</v>
      </c>
      <c r="S270" s="49" t="str">
        <f>[4]!FormDisp(E270)</f>
        <v>=($D$272)/$D$16</v>
      </c>
      <c r="T270" s="49" t="str">
        <f>[4]!FormDisp(F270)</f>
        <v>=($D$272)/$D$16</v>
      </c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5">
      <c r="A271" s="1">
        <f t="shared" si="164"/>
        <v>271</v>
      </c>
      <c r="B271" s="113" t="s">
        <v>147</v>
      </c>
      <c r="C271" s="104"/>
      <c r="D271" s="94"/>
      <c r="E271" s="94">
        <f>E269+E270</f>
        <v>9.9360000000000035</v>
      </c>
      <c r="F271" s="94">
        <f>F269+F270</f>
        <v>9.0264000000000006</v>
      </c>
      <c r="G271" s="94">
        <f>G269+G270</f>
        <v>8.2698</v>
      </c>
      <c r="H271" s="94">
        <f>H269+H270</f>
        <v>7.4520000000000017</v>
      </c>
      <c r="I271" s="94">
        <f>I269+I270</f>
        <v>6.6953999999999994</v>
      </c>
      <c r="J271" s="94"/>
      <c r="K271" s="94"/>
      <c r="L271" s="94"/>
      <c r="M271" s="94"/>
      <c r="N271" s="94"/>
      <c r="O271" s="13"/>
      <c r="P271" s="13"/>
      <c r="Q271" s="13" t="s">
        <v>484</v>
      </c>
      <c r="R271" s="13" t="s">
        <v>485</v>
      </c>
      <c r="S271" s="49" t="str">
        <f>[4]!FormDisp(E271)</f>
        <v>=E269+E270</v>
      </c>
      <c r="T271" s="49" t="str">
        <f>[4]!FormDisp(F271)</f>
        <v>=F269+F270</v>
      </c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5">
      <c r="A272" s="1">
        <f t="shared" si="164"/>
        <v>272</v>
      </c>
      <c r="B272" s="113" t="s">
        <v>148</v>
      </c>
      <c r="C272" s="104"/>
      <c r="D272" s="94">
        <f>D234</f>
        <v>30</v>
      </c>
      <c r="E272" s="94">
        <f>E268-E270</f>
        <v>24</v>
      </c>
      <c r="F272" s="94">
        <f>F268-F270</f>
        <v>18</v>
      </c>
      <c r="G272" s="94">
        <f>G268-G270</f>
        <v>12</v>
      </c>
      <c r="H272" s="94">
        <f>H268-H270</f>
        <v>6</v>
      </c>
      <c r="I272" s="94">
        <f>I268-I270</f>
        <v>0</v>
      </c>
      <c r="J272" s="94"/>
      <c r="K272" s="94"/>
      <c r="L272" s="94"/>
      <c r="M272" s="94"/>
      <c r="N272" s="94"/>
      <c r="O272" s="13"/>
      <c r="P272" s="13"/>
      <c r="Q272" s="13" t="s">
        <v>486</v>
      </c>
      <c r="R272" s="13" t="s">
        <v>487</v>
      </c>
      <c r="S272" s="49" t="str">
        <f>[4]!FormDisp(E272)</f>
        <v>=E268-E270</v>
      </c>
      <c r="T272" s="49" t="str">
        <f>[4]!FormDisp(F272)</f>
        <v>=F268-F270</v>
      </c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5">
      <c r="A273" s="1">
        <f t="shared" si="164"/>
        <v>273</v>
      </c>
      <c r="B273" s="113" t="s">
        <v>149</v>
      </c>
      <c r="C273" s="104"/>
      <c r="D273" s="94"/>
      <c r="E273" s="114">
        <f t="shared" ref="E273:N273" si="165">E75</f>
        <v>0.13120000000000015</v>
      </c>
      <c r="F273" s="114">
        <f t="shared" si="165"/>
        <v>0.12610000000000005</v>
      </c>
      <c r="G273" s="114">
        <f t="shared" si="165"/>
        <v>0.12610000000000005</v>
      </c>
      <c r="H273" s="114">
        <f t="shared" si="165"/>
        <v>0.12100000000000018</v>
      </c>
      <c r="I273" s="114">
        <f t="shared" si="165"/>
        <v>0.11589999999999985</v>
      </c>
      <c r="J273" s="114">
        <f t="shared" si="165"/>
        <v>0.11284000000000001</v>
      </c>
      <c r="K273" s="114">
        <f t="shared" si="165"/>
        <v>0.11079999999999997</v>
      </c>
      <c r="L273" s="114">
        <f t="shared" si="165"/>
        <v>0.10569999999999986</v>
      </c>
      <c r="M273" s="114">
        <f t="shared" si="165"/>
        <v>0.10059999999999998</v>
      </c>
      <c r="N273" s="114">
        <f t="shared" si="165"/>
        <v>0.10059999999999998</v>
      </c>
      <c r="O273" s="22"/>
      <c r="P273" s="22"/>
      <c r="Q273" s="22" t="s">
        <v>488</v>
      </c>
      <c r="R273" s="22" t="s">
        <v>489</v>
      </c>
      <c r="S273" s="49" t="str">
        <f>[4]!FormDisp(E273)</f>
        <v>=E75</v>
      </c>
      <c r="T273" s="49" t="str">
        <f>[4]!FormDisp(F273)</f>
        <v>=F75</v>
      </c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30">
      <c r="A274" s="1">
        <f t="shared" si="164"/>
        <v>274</v>
      </c>
      <c r="B274" s="10" t="s">
        <v>150</v>
      </c>
      <c r="C274" s="12"/>
      <c r="D274" s="115"/>
      <c r="E274" s="116"/>
      <c r="F274" s="116"/>
      <c r="G274" s="116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 t="s">
        <v>222</v>
      </c>
      <c r="R274" s="117" t="s">
        <v>222</v>
      </c>
      <c r="S274" s="49" t="str">
        <f>[4]!FormDisp(E274)</f>
        <v/>
      </c>
      <c r="T274" s="49" t="str">
        <f>[4]!FormDisp(F274)</f>
        <v/>
      </c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5">
      <c r="A275" s="1">
        <f t="shared" si="164"/>
        <v>275</v>
      </c>
      <c r="B275" s="6"/>
      <c r="C275" s="86" t="s">
        <v>15</v>
      </c>
      <c r="D275" s="86">
        <v>0</v>
      </c>
      <c r="E275" s="86">
        <v>1</v>
      </c>
      <c r="F275" s="86">
        <v>2</v>
      </c>
      <c r="G275" s="86">
        <v>3</v>
      </c>
      <c r="H275" s="86">
        <v>4</v>
      </c>
      <c r="I275" s="86">
        <v>5</v>
      </c>
      <c r="J275" s="86">
        <v>6</v>
      </c>
      <c r="K275" s="86">
        <v>7</v>
      </c>
      <c r="L275" s="86">
        <v>8</v>
      </c>
      <c r="M275" s="86">
        <v>9</v>
      </c>
      <c r="N275" s="86">
        <v>10</v>
      </c>
      <c r="O275" s="86"/>
      <c r="P275" s="86"/>
      <c r="Q275" s="86" t="s">
        <v>220</v>
      </c>
      <c r="R275" s="86" t="s">
        <v>221</v>
      </c>
      <c r="S275" s="49" t="str">
        <f>[4]!FormDisp(E275)</f>
        <v>1</v>
      </c>
      <c r="T275" s="49" t="str">
        <f>[4]!FormDisp(F275)</f>
        <v>2</v>
      </c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5">
      <c r="A276" s="1">
        <f t="shared" si="164"/>
        <v>276</v>
      </c>
      <c r="B276" s="118" t="s">
        <v>144</v>
      </c>
      <c r="C276" s="10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13"/>
      <c r="P276" s="13"/>
      <c r="Q276" s="13" t="s">
        <v>222</v>
      </c>
      <c r="R276" s="13" t="s">
        <v>222</v>
      </c>
      <c r="S276" s="49" t="str">
        <f>[4]!FormDisp(E276)</f>
        <v/>
      </c>
      <c r="T276" s="49" t="str">
        <f>[4]!FormDisp(F276)</f>
        <v/>
      </c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30">
      <c r="A277" s="1">
        <f t="shared" si="164"/>
        <v>277</v>
      </c>
      <c r="B277" s="118" t="s">
        <v>151</v>
      </c>
      <c r="C277" s="107"/>
      <c r="D277" s="97"/>
      <c r="E277" s="97">
        <f t="shared" ref="E277:N277" si="166">D280*E281</f>
        <v>3.2800000000000038</v>
      </c>
      <c r="F277" s="97">
        <f t="shared" si="166"/>
        <v>8.0282201313011079</v>
      </c>
      <c r="G277" s="97">
        <f t="shared" si="166"/>
        <v>7.0337384100450784</v>
      </c>
      <c r="H277" s="97">
        <f t="shared" si="166"/>
        <v>5.10384027737837</v>
      </c>
      <c r="I277" s="97">
        <f t="shared" si="166"/>
        <v>2.730509168605519</v>
      </c>
      <c r="J277" s="97">
        <f t="shared" si="166"/>
        <v>2.5845558510769785E-2</v>
      </c>
      <c r="K277" s="97">
        <f t="shared" si="166"/>
        <v>0</v>
      </c>
      <c r="L277" s="97">
        <f t="shared" si="166"/>
        <v>0</v>
      </c>
      <c r="M277" s="97">
        <f t="shared" si="166"/>
        <v>0</v>
      </c>
      <c r="N277" s="97">
        <f t="shared" si="166"/>
        <v>0</v>
      </c>
      <c r="O277" s="13"/>
      <c r="P277" s="13"/>
      <c r="Q277" s="13" t="s">
        <v>490</v>
      </c>
      <c r="R277" s="13" t="s">
        <v>491</v>
      </c>
      <c r="S277" s="49" t="str">
        <f>[4]!FormDisp(E277)</f>
        <v>=D280*E281</v>
      </c>
      <c r="T277" s="49" t="str">
        <f>[4]!FormDisp(F277)</f>
        <v>=E280*F281</v>
      </c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30">
      <c r="A278" s="1">
        <f t="shared" si="164"/>
        <v>278</v>
      </c>
      <c r="B278" s="118" t="s">
        <v>152</v>
      </c>
      <c r="C278" s="107"/>
      <c r="D278" s="97"/>
      <c r="E278" s="97">
        <f t="shared" ref="E278:N278" si="167">D280/$D$18</f>
        <v>25</v>
      </c>
      <c r="F278" s="97">
        <f t="shared" si="167"/>
        <v>63.66550460984223</v>
      </c>
      <c r="G278" s="97">
        <f t="shared" si="167"/>
        <v>55.779051626051356</v>
      </c>
      <c r="H278" s="97">
        <f t="shared" si="167"/>
        <v>42.180498160151757</v>
      </c>
      <c r="I278" s="97">
        <f t="shared" si="167"/>
        <v>23.559181782618833</v>
      </c>
      <c r="J278" s="97">
        <f t="shared" si="167"/>
        <v>0.22904606975159325</v>
      </c>
      <c r="K278" s="97">
        <f t="shared" si="167"/>
        <v>0</v>
      </c>
      <c r="L278" s="97">
        <f t="shared" si="167"/>
        <v>0</v>
      </c>
      <c r="M278" s="97">
        <f t="shared" si="167"/>
        <v>0</v>
      </c>
      <c r="N278" s="97">
        <f t="shared" si="167"/>
        <v>0</v>
      </c>
      <c r="O278" s="13"/>
      <c r="P278" s="13"/>
      <c r="Q278" s="13" t="s">
        <v>492</v>
      </c>
      <c r="R278" s="13" t="s">
        <v>493</v>
      </c>
      <c r="S278" s="49" t="str">
        <f>[4]!FormDisp(E278)</f>
        <v>=D280/$D$18</v>
      </c>
      <c r="T278" s="49" t="str">
        <f>[4]!FormDisp(F278)</f>
        <v>=E280/$D$18</v>
      </c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5">
      <c r="A279" s="1">
        <f t="shared" si="164"/>
        <v>279</v>
      </c>
      <c r="B279" s="118" t="s">
        <v>153</v>
      </c>
      <c r="C279" s="107"/>
      <c r="D279" s="97"/>
      <c r="E279" s="97">
        <f t="shared" ref="E279:N279" si="168">SUM(E277:E278)</f>
        <v>28.280000000000005</v>
      </c>
      <c r="F279" s="97">
        <f t="shared" si="168"/>
        <v>71.693724741143342</v>
      </c>
      <c r="G279" s="97">
        <f t="shared" si="168"/>
        <v>62.81279003609643</v>
      </c>
      <c r="H279" s="97">
        <f t="shared" si="168"/>
        <v>47.284338437530124</v>
      </c>
      <c r="I279" s="97">
        <f t="shared" si="168"/>
        <v>26.289690951224351</v>
      </c>
      <c r="J279" s="97">
        <f t="shared" si="168"/>
        <v>0.25489162826236306</v>
      </c>
      <c r="K279" s="97">
        <f t="shared" si="168"/>
        <v>0</v>
      </c>
      <c r="L279" s="97">
        <f t="shared" si="168"/>
        <v>0</v>
      </c>
      <c r="M279" s="97">
        <f t="shared" si="168"/>
        <v>0</v>
      </c>
      <c r="N279" s="97">
        <f t="shared" si="168"/>
        <v>0</v>
      </c>
      <c r="O279" s="13"/>
      <c r="P279" s="13"/>
      <c r="Q279" s="13" t="s">
        <v>494</v>
      </c>
      <c r="R279" s="13" t="s">
        <v>495</v>
      </c>
      <c r="S279" s="49" t="str">
        <f>[4]!FormDisp(E279)</f>
        <v>=SUM(E277:E278)</v>
      </c>
      <c r="T279" s="49" t="str">
        <f>[4]!FormDisp(F279)</f>
        <v>=SUM(F277:F278)</v>
      </c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5">
      <c r="A280" s="1">
        <f t="shared" si="164"/>
        <v>280</v>
      </c>
      <c r="B280" s="118" t="s">
        <v>148</v>
      </c>
      <c r="C280" s="107"/>
      <c r="D280" s="97">
        <f>D235</f>
        <v>25</v>
      </c>
      <c r="E280" s="97">
        <f t="shared" ref="E280:N280" si="169">D280-E278+E235</f>
        <v>63.66550460984223</v>
      </c>
      <c r="F280" s="97">
        <f t="shared" si="169"/>
        <v>55.779051626051356</v>
      </c>
      <c r="G280" s="97">
        <f t="shared" si="169"/>
        <v>42.180498160151757</v>
      </c>
      <c r="H280" s="97">
        <f t="shared" si="169"/>
        <v>23.559181782618833</v>
      </c>
      <c r="I280" s="97">
        <f t="shared" si="169"/>
        <v>0.22904606975159325</v>
      </c>
      <c r="J280" s="97">
        <f t="shared" si="169"/>
        <v>0</v>
      </c>
      <c r="K280" s="97">
        <f t="shared" si="169"/>
        <v>0</v>
      </c>
      <c r="L280" s="97">
        <f t="shared" si="169"/>
        <v>0</v>
      </c>
      <c r="M280" s="97">
        <f t="shared" si="169"/>
        <v>0</v>
      </c>
      <c r="N280" s="97">
        <f t="shared" si="169"/>
        <v>0</v>
      </c>
      <c r="O280" s="13"/>
      <c r="P280" s="13"/>
      <c r="Q280" s="13" t="s">
        <v>496</v>
      </c>
      <c r="R280" s="13" t="s">
        <v>497</v>
      </c>
      <c r="S280" s="49" t="str">
        <f>[4]!FormDisp(E280)</f>
        <v>=D280-E278+E235</v>
      </c>
      <c r="T280" s="49" t="str">
        <f>[4]!FormDisp(F280)</f>
        <v>=E280-F278+F235</v>
      </c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5">
      <c r="A281" s="1">
        <f t="shared" si="164"/>
        <v>281</v>
      </c>
      <c r="B281" s="118" t="s">
        <v>149</v>
      </c>
      <c r="C281" s="107"/>
      <c r="D281" s="97"/>
      <c r="E281" s="119">
        <f t="shared" ref="E281:N281" si="170">E273</f>
        <v>0.13120000000000015</v>
      </c>
      <c r="F281" s="119">
        <f t="shared" si="170"/>
        <v>0.12610000000000005</v>
      </c>
      <c r="G281" s="119">
        <f t="shared" si="170"/>
        <v>0.12610000000000005</v>
      </c>
      <c r="H281" s="119">
        <f t="shared" si="170"/>
        <v>0.12100000000000018</v>
      </c>
      <c r="I281" s="119">
        <f t="shared" si="170"/>
        <v>0.11589999999999985</v>
      </c>
      <c r="J281" s="119">
        <f t="shared" si="170"/>
        <v>0.11284000000000001</v>
      </c>
      <c r="K281" s="119">
        <f t="shared" si="170"/>
        <v>0.11079999999999997</v>
      </c>
      <c r="L281" s="119">
        <f t="shared" si="170"/>
        <v>0.10569999999999986</v>
      </c>
      <c r="M281" s="119">
        <f t="shared" si="170"/>
        <v>0.10059999999999998</v>
      </c>
      <c r="N281" s="119">
        <f t="shared" si="170"/>
        <v>0.10059999999999998</v>
      </c>
      <c r="O281" s="22"/>
      <c r="P281" s="22"/>
      <c r="Q281" s="22" t="s">
        <v>498</v>
      </c>
      <c r="R281" s="22" t="s">
        <v>499</v>
      </c>
      <c r="S281" s="49" t="str">
        <f>[4]!FormDisp(E281)</f>
        <v>=E273</v>
      </c>
      <c r="T281" s="49" t="str">
        <f>[4]!FormDisp(F281)</f>
        <v>=F273</v>
      </c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5">
      <c r="A282" s="1">
        <f t="shared" si="164"/>
        <v>282</v>
      </c>
      <c r="B282" s="6"/>
      <c r="C282" s="86" t="s">
        <v>15</v>
      </c>
      <c r="D282" s="86">
        <v>0</v>
      </c>
      <c r="E282" s="86">
        <v>1</v>
      </c>
      <c r="F282" s="86">
        <v>2</v>
      </c>
      <c r="G282" s="86">
        <v>3</v>
      </c>
      <c r="H282" s="86">
        <v>4</v>
      </c>
      <c r="I282" s="86">
        <v>5</v>
      </c>
      <c r="J282" s="86">
        <v>6</v>
      </c>
      <c r="K282" s="86">
        <v>7</v>
      </c>
      <c r="L282" s="86">
        <v>8</v>
      </c>
      <c r="M282" s="86">
        <v>9</v>
      </c>
      <c r="N282" s="86">
        <v>10</v>
      </c>
      <c r="O282" s="86"/>
      <c r="P282" s="86"/>
      <c r="Q282" s="86" t="s">
        <v>220</v>
      </c>
      <c r="R282" s="86" t="s">
        <v>221</v>
      </c>
      <c r="S282" s="49" t="str">
        <f>[4]!FormDisp(E282)</f>
        <v>1</v>
      </c>
      <c r="T282" s="49" t="str">
        <f>[4]!FormDisp(F282)</f>
        <v>2</v>
      </c>
      <c r="U282" s="4"/>
      <c r="V282" s="4"/>
      <c r="W282" s="13"/>
      <c r="X282" s="4"/>
      <c r="Y282" s="4"/>
      <c r="Z282" s="1"/>
      <c r="AA282" s="4"/>
      <c r="AB282" s="4"/>
      <c r="AC282" s="4"/>
      <c r="AD282" s="4"/>
      <c r="AE282" s="4"/>
      <c r="AF282" s="4"/>
    </row>
    <row r="283" spans="1:32" ht="15">
      <c r="A283" s="1">
        <f t="shared" si="164"/>
        <v>283</v>
      </c>
      <c r="B283" s="11" t="s">
        <v>144</v>
      </c>
      <c r="C283" s="100"/>
      <c r="D283" s="101"/>
      <c r="E283" s="101">
        <f t="shared" ref="E283:N283" si="171">D287</f>
        <v>0</v>
      </c>
      <c r="F283" s="101">
        <f t="shared" si="171"/>
        <v>13.761600000000001</v>
      </c>
      <c r="G283" s="101">
        <f t="shared" si="171"/>
        <v>29.724178655999999</v>
      </c>
      <c r="H283" s="101">
        <f t="shared" si="171"/>
        <v>48.273096466872957</v>
      </c>
      <c r="I283" s="101">
        <f t="shared" si="171"/>
        <v>70.036184657069015</v>
      </c>
      <c r="J283" s="101">
        <f t="shared" si="171"/>
        <v>88.123552460884937</v>
      </c>
      <c r="K283" s="101">
        <f t="shared" si="171"/>
        <v>86.063725292154373</v>
      </c>
      <c r="L283" s="101">
        <f t="shared" si="171"/>
        <v>82.019757354370711</v>
      </c>
      <c r="M283" s="101">
        <f t="shared" si="171"/>
        <v>75.45755327736687</v>
      </c>
      <c r="N283" s="101">
        <f t="shared" si="171"/>
        <v>65.942658702726732</v>
      </c>
      <c r="O283" s="13"/>
      <c r="P283" s="13"/>
      <c r="Q283" s="13" t="s">
        <v>500</v>
      </c>
      <c r="R283" s="13" t="s">
        <v>501</v>
      </c>
      <c r="S283" s="49" t="str">
        <f>[4]!FormDisp(E283)</f>
        <v>=D287</v>
      </c>
      <c r="T283" s="49" t="str">
        <f>[4]!FormDisp(F283)</f>
        <v>=E287</v>
      </c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30">
      <c r="A284" s="1">
        <f t="shared" si="164"/>
        <v>284</v>
      </c>
      <c r="B284" s="11" t="s">
        <v>154</v>
      </c>
      <c r="C284" s="100"/>
      <c r="D284" s="101"/>
      <c r="E284" s="101">
        <f t="shared" ref="E284:N284" si="172">E288*D287</f>
        <v>0</v>
      </c>
      <c r="F284" s="101">
        <f t="shared" si="172"/>
        <v>1.7353377600000008</v>
      </c>
      <c r="G284" s="101">
        <f t="shared" si="172"/>
        <v>3.7482189285216014</v>
      </c>
      <c r="H284" s="101">
        <f t="shared" si="172"/>
        <v>5.8410446724916367</v>
      </c>
      <c r="I284" s="101">
        <f t="shared" si="172"/>
        <v>8.1171938017542882</v>
      </c>
      <c r="J284" s="101">
        <f t="shared" si="172"/>
        <v>9.9438616596862577</v>
      </c>
      <c r="K284" s="101">
        <f t="shared" si="172"/>
        <v>9.5358607623707012</v>
      </c>
      <c r="L284" s="101">
        <f t="shared" si="172"/>
        <v>8.6694883523569732</v>
      </c>
      <c r="M284" s="101">
        <f t="shared" si="172"/>
        <v>7.5910298597031058</v>
      </c>
      <c r="N284" s="101">
        <f t="shared" si="172"/>
        <v>6.6338314654943078</v>
      </c>
      <c r="O284" s="13"/>
      <c r="P284" s="13"/>
      <c r="Q284" s="13" t="s">
        <v>502</v>
      </c>
      <c r="R284" s="13" t="s">
        <v>503</v>
      </c>
      <c r="S284" s="49" t="str">
        <f>[4]!FormDisp(E284)</f>
        <v>=E288*D287</v>
      </c>
      <c r="T284" s="49" t="str">
        <f>[4]!FormDisp(F284)</f>
        <v>=F288*E287</v>
      </c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30">
      <c r="A285" s="1">
        <f t="shared" si="164"/>
        <v>285</v>
      </c>
      <c r="B285" s="11" t="s">
        <v>155</v>
      </c>
      <c r="C285" s="100"/>
      <c r="D285" s="101"/>
      <c r="E285" s="101">
        <f t="shared" ref="E285:N285" si="173">D285+D236/$D$17</f>
        <v>0</v>
      </c>
      <c r="F285" s="101">
        <f t="shared" si="173"/>
        <v>1.37616</v>
      </c>
      <c r="G285" s="101">
        <f t="shared" si="173"/>
        <v>3.1100338656000002</v>
      </c>
      <c r="H285" s="101">
        <f t="shared" si="173"/>
        <v>5.2759290332472961</v>
      </c>
      <c r="I285" s="101">
        <f t="shared" si="173"/>
        <v>7.9798307555916317</v>
      </c>
      <c r="J285" s="101">
        <f t="shared" si="173"/>
        <v>10.586550611532388</v>
      </c>
      <c r="K285" s="101">
        <f t="shared" si="173"/>
        <v>11.439222955812571</v>
      </c>
      <c r="L285" s="101">
        <f t="shared" si="173"/>
        <v>12.178748457615461</v>
      </c>
      <c r="M285" s="101">
        <f t="shared" si="173"/>
        <v>12.740402895676622</v>
      </c>
      <c r="N285" s="101">
        <f t="shared" si="173"/>
        <v>13.062953727780272</v>
      </c>
      <c r="O285" s="13"/>
      <c r="P285" s="13"/>
      <c r="Q285" s="13" t="s">
        <v>504</v>
      </c>
      <c r="R285" s="13" t="s">
        <v>505</v>
      </c>
      <c r="S285" s="49" t="str">
        <f>[4]!FormDisp(E285)</f>
        <v>=D285+D236/$D$17</v>
      </c>
      <c r="T285" s="49" t="str">
        <f>[4]!FormDisp(F285)</f>
        <v>=E285+E236/$D$17</v>
      </c>
      <c r="U285" s="120"/>
      <c r="V285" s="4"/>
      <c r="W285" s="13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5">
      <c r="A286" s="1">
        <f t="shared" si="164"/>
        <v>286</v>
      </c>
      <c r="B286" s="11" t="s">
        <v>156</v>
      </c>
      <c r="C286" s="100"/>
      <c r="D286" s="101"/>
      <c r="E286" s="101">
        <f t="shared" ref="E286:N286" si="174">E284+E285</f>
        <v>0</v>
      </c>
      <c r="F286" s="101">
        <f t="shared" si="174"/>
        <v>3.1114977600000007</v>
      </c>
      <c r="G286" s="101">
        <f t="shared" si="174"/>
        <v>6.8582527941216016</v>
      </c>
      <c r="H286" s="101">
        <f t="shared" si="174"/>
        <v>11.116973705738932</v>
      </c>
      <c r="I286" s="101">
        <f t="shared" si="174"/>
        <v>16.097024557345918</v>
      </c>
      <c r="J286" s="101">
        <f t="shared" si="174"/>
        <v>20.530412271218644</v>
      </c>
      <c r="K286" s="101">
        <f t="shared" si="174"/>
        <v>20.975083718183271</v>
      </c>
      <c r="L286" s="101">
        <f t="shared" si="174"/>
        <v>20.848236809972434</v>
      </c>
      <c r="M286" s="101">
        <f t="shared" si="174"/>
        <v>20.33143275537973</v>
      </c>
      <c r="N286" s="101">
        <f t="shared" si="174"/>
        <v>19.696785193274579</v>
      </c>
      <c r="O286" s="13"/>
      <c r="P286" s="13"/>
      <c r="Q286" s="13" t="s">
        <v>506</v>
      </c>
      <c r="R286" s="13" t="s">
        <v>507</v>
      </c>
      <c r="S286" s="49" t="str">
        <f>[4]!FormDisp(E286)</f>
        <v>=E284+E285</v>
      </c>
      <c r="T286" s="49" t="str">
        <f>[4]!FormDisp(F286)</f>
        <v>=F284+F285</v>
      </c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5">
      <c r="A287" s="1">
        <f t="shared" si="164"/>
        <v>287</v>
      </c>
      <c r="B287" s="11" t="s">
        <v>148</v>
      </c>
      <c r="C287" s="100"/>
      <c r="D287" s="101">
        <f>D236</f>
        <v>0</v>
      </c>
      <c r="E287" s="101">
        <f t="shared" ref="E287:N287" si="175">E283-E285+E236</f>
        <v>13.761600000000001</v>
      </c>
      <c r="F287" s="101">
        <f t="shared" si="175"/>
        <v>29.724178655999999</v>
      </c>
      <c r="G287" s="101">
        <f t="shared" si="175"/>
        <v>48.273096466872957</v>
      </c>
      <c r="H287" s="101">
        <f t="shared" si="175"/>
        <v>70.036184657069015</v>
      </c>
      <c r="I287" s="101">
        <f t="shared" si="175"/>
        <v>88.123552460884937</v>
      </c>
      <c r="J287" s="101">
        <f t="shared" si="175"/>
        <v>86.063725292154373</v>
      </c>
      <c r="K287" s="101">
        <f t="shared" si="175"/>
        <v>82.019757354370711</v>
      </c>
      <c r="L287" s="101">
        <f t="shared" si="175"/>
        <v>75.45755327736687</v>
      </c>
      <c r="M287" s="101">
        <f t="shared" si="175"/>
        <v>65.942658702726732</v>
      </c>
      <c r="N287" s="101">
        <f t="shared" si="175"/>
        <v>59.946836749480703</v>
      </c>
      <c r="O287" s="13"/>
      <c r="P287" s="13"/>
      <c r="Q287" s="13" t="s">
        <v>508</v>
      </c>
      <c r="R287" s="13" t="s">
        <v>509</v>
      </c>
      <c r="S287" s="49" t="str">
        <f>[4]!FormDisp(E287)</f>
        <v>=E283-E285+E236</v>
      </c>
      <c r="T287" s="49" t="str">
        <f>[4]!FormDisp(F287)</f>
        <v>=F283-F285+F236</v>
      </c>
      <c r="U287" s="4"/>
      <c r="V287" s="4"/>
      <c r="W287" s="13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5">
      <c r="A288" s="1">
        <f t="shared" si="164"/>
        <v>288</v>
      </c>
      <c r="B288" s="11" t="s">
        <v>149</v>
      </c>
      <c r="C288" s="100"/>
      <c r="D288" s="101"/>
      <c r="E288" s="121">
        <f t="shared" ref="E288:N288" si="176">E273</f>
        <v>0.13120000000000015</v>
      </c>
      <c r="F288" s="121">
        <f t="shared" si="176"/>
        <v>0.12610000000000005</v>
      </c>
      <c r="G288" s="121">
        <f t="shared" si="176"/>
        <v>0.12610000000000005</v>
      </c>
      <c r="H288" s="121">
        <f t="shared" si="176"/>
        <v>0.12100000000000018</v>
      </c>
      <c r="I288" s="121">
        <f t="shared" si="176"/>
        <v>0.11589999999999985</v>
      </c>
      <c r="J288" s="121">
        <f t="shared" si="176"/>
        <v>0.11284000000000001</v>
      </c>
      <c r="K288" s="121">
        <f t="shared" si="176"/>
        <v>0.11079999999999997</v>
      </c>
      <c r="L288" s="121">
        <f t="shared" si="176"/>
        <v>0.10569999999999986</v>
      </c>
      <c r="M288" s="121">
        <f t="shared" si="176"/>
        <v>0.10059999999999998</v>
      </c>
      <c r="N288" s="121">
        <f t="shared" si="176"/>
        <v>0.10059999999999998</v>
      </c>
      <c r="O288" s="22"/>
      <c r="P288" s="22"/>
      <c r="Q288" s="22" t="s">
        <v>498</v>
      </c>
      <c r="R288" s="22" t="s">
        <v>499</v>
      </c>
      <c r="S288" s="49" t="str">
        <f>[4]!FormDisp(E288)</f>
        <v>=E273</v>
      </c>
      <c r="T288" s="49" t="str">
        <f>[4]!FormDisp(F288)</f>
        <v>=F273</v>
      </c>
      <c r="U288" s="4"/>
      <c r="V288" s="4"/>
      <c r="W288" s="29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5">
      <c r="A289" s="1">
        <f t="shared" si="164"/>
        <v>289</v>
      </c>
      <c r="B289" s="6"/>
      <c r="C289" s="12"/>
      <c r="D289" s="13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 t="s">
        <v>222</v>
      </c>
      <c r="R289" s="22" t="s">
        <v>222</v>
      </c>
      <c r="S289" s="49" t="str">
        <f>[4]!FormDisp(E289)</f>
        <v/>
      </c>
      <c r="T289" s="49" t="str">
        <f>[4]!FormDisp(F289)</f>
        <v/>
      </c>
      <c r="U289" s="4"/>
      <c r="V289" s="4"/>
      <c r="W289" s="29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30">
      <c r="A290" s="1">
        <f t="shared" si="164"/>
        <v>290</v>
      </c>
      <c r="B290" s="83" t="s">
        <v>61</v>
      </c>
      <c r="C290" s="86" t="s">
        <v>15</v>
      </c>
      <c r="D290" s="86">
        <v>0</v>
      </c>
      <c r="E290" s="86">
        <v>1</v>
      </c>
      <c r="F290" s="86">
        <v>2</v>
      </c>
      <c r="G290" s="86">
        <v>3</v>
      </c>
      <c r="H290" s="86">
        <v>4</v>
      </c>
      <c r="I290" s="86">
        <v>5</v>
      </c>
      <c r="J290" s="86">
        <v>6</v>
      </c>
      <c r="K290" s="86">
        <v>7</v>
      </c>
      <c r="L290" s="86">
        <v>8</v>
      </c>
      <c r="M290" s="86">
        <v>9</v>
      </c>
      <c r="N290" s="86">
        <v>10</v>
      </c>
      <c r="O290" s="86"/>
      <c r="P290" s="86"/>
      <c r="Q290" s="86" t="s">
        <v>220</v>
      </c>
      <c r="R290" s="86" t="s">
        <v>221</v>
      </c>
      <c r="S290" s="49" t="str">
        <f>[4]!FormDisp(E290)</f>
        <v>1</v>
      </c>
      <c r="T290" s="49" t="str">
        <f>[4]!FormDisp(F290)</f>
        <v>2</v>
      </c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5">
      <c r="A291" s="1">
        <f t="shared" si="164"/>
        <v>291</v>
      </c>
      <c r="B291" s="87" t="s">
        <v>157</v>
      </c>
      <c r="C291" s="12"/>
      <c r="D291" s="1"/>
      <c r="E291" s="13">
        <f t="shared" ref="E291:N291" si="177">E70</f>
        <v>418.01885087875866</v>
      </c>
      <c r="F291" s="13">
        <f t="shared" si="177"/>
        <v>449.8741864193999</v>
      </c>
      <c r="G291" s="13">
        <f t="shared" si="177"/>
        <v>488.95070812597544</v>
      </c>
      <c r="H291" s="13">
        <f t="shared" si="177"/>
        <v>528.90287048694881</v>
      </c>
      <c r="I291" s="13">
        <f t="shared" si="177"/>
        <v>572.18629802183636</v>
      </c>
      <c r="J291" s="13">
        <f t="shared" si="177"/>
        <v>617.23481135824454</v>
      </c>
      <c r="K291" s="13">
        <f t="shared" si="177"/>
        <v>664.55203199696757</v>
      </c>
      <c r="L291" s="13">
        <f t="shared" si="177"/>
        <v>712.05670331423062</v>
      </c>
      <c r="M291" s="13">
        <f t="shared" si="177"/>
        <v>759.27140316923908</v>
      </c>
      <c r="N291" s="13">
        <f t="shared" si="177"/>
        <v>809.61679173488335</v>
      </c>
      <c r="O291" s="13"/>
      <c r="P291" s="13"/>
      <c r="Q291" s="13" t="s">
        <v>381</v>
      </c>
      <c r="R291" s="13" t="s">
        <v>382</v>
      </c>
      <c r="S291" s="49" t="str">
        <f>[4]!FormDisp(E291)</f>
        <v>=E70</v>
      </c>
      <c r="T291" s="49" t="str">
        <f>[4]!FormDisp(F291)</f>
        <v>=F70</v>
      </c>
      <c r="U291" s="4"/>
      <c r="V291" s="56">
        <f t="shared" ref="V291:V301" si="178">F291/E291-1</f>
        <v>7.6205499999999926E-2</v>
      </c>
      <c r="W291" s="56">
        <f t="shared" ref="W291:W301" si="179">G291/F291-1</f>
        <v>8.6861000000000077E-2</v>
      </c>
      <c r="X291" s="56">
        <f t="shared" ref="X291:X301" si="180">H291/G291-1</f>
        <v>8.1709999999999949E-2</v>
      </c>
      <c r="Y291" s="56">
        <f t="shared" ref="Y291:Y301" si="181">I291/H291-1</f>
        <v>8.1836250000000055E-2</v>
      </c>
      <c r="Z291" s="56">
        <f t="shared" ref="Z291:Z301" si="182">J291/I291-1</f>
        <v>7.8730500000000037E-2</v>
      </c>
      <c r="AA291" s="56">
        <f t="shared" ref="AA291:AA301" si="183">K291/J291-1</f>
        <v>7.665999999999995E-2</v>
      </c>
      <c r="AB291" s="56">
        <f t="shared" ref="AB291:AB301" si="184">L291/K291-1</f>
        <v>7.1483749999999624E-2</v>
      </c>
      <c r="AC291" s="56">
        <f t="shared" ref="AC291:AC301" si="185">M291/L291-1</f>
        <v>6.6307500000000186E-2</v>
      </c>
      <c r="AD291" s="56">
        <f t="shared" ref="AD291:AD301" si="186">N291/M291-1</f>
        <v>6.6307499999999964E-2</v>
      </c>
      <c r="AE291" s="4"/>
      <c r="AF291" s="4"/>
    </row>
    <row r="292" spans="1:32" ht="30">
      <c r="A292" s="1">
        <f t="shared" si="164"/>
        <v>292</v>
      </c>
      <c r="B292" s="87" t="s">
        <v>172</v>
      </c>
      <c r="C292" s="12"/>
      <c r="D292" s="1"/>
      <c r="E292" s="13">
        <f t="shared" ref="E292:N292" si="187">E164</f>
        <v>327.5117756225992</v>
      </c>
      <c r="F292" s="13">
        <f t="shared" si="187"/>
        <v>354.78972664534484</v>
      </c>
      <c r="G292" s="13">
        <f t="shared" si="187"/>
        <v>380.10405057930399</v>
      </c>
      <c r="H292" s="13">
        <f t="shared" si="187"/>
        <v>410.51014091452498</v>
      </c>
      <c r="I292" s="13">
        <f t="shared" si="187"/>
        <v>443.28765060782712</v>
      </c>
      <c r="J292" s="13">
        <f t="shared" si="187"/>
        <v>477.29945244498117</v>
      </c>
      <c r="K292" s="13">
        <f t="shared" si="187"/>
        <v>512.89947240744164</v>
      </c>
      <c r="L292" s="13">
        <f t="shared" si="187"/>
        <v>548.64234547153296</v>
      </c>
      <c r="M292" s="13">
        <f t="shared" si="187"/>
        <v>584.06750960092063</v>
      </c>
      <c r="N292" s="13">
        <f t="shared" si="187"/>
        <v>621.59012500486244</v>
      </c>
      <c r="O292" s="13"/>
      <c r="P292" s="13"/>
      <c r="Q292" s="13" t="s">
        <v>656</v>
      </c>
      <c r="R292" s="13" t="s">
        <v>657</v>
      </c>
      <c r="S292" s="49" t="str">
        <f>[4]!FormDisp(E292)</f>
        <v>=E164</v>
      </c>
      <c r="T292" s="49" t="str">
        <f>[4]!FormDisp(F292)</f>
        <v>=F164</v>
      </c>
      <c r="U292" s="4"/>
      <c r="V292" s="56">
        <f t="shared" si="178"/>
        <v>8.3288458776452634E-2</v>
      </c>
      <c r="W292" s="56">
        <f t="shared" si="179"/>
        <v>7.1350216854683346E-2</v>
      </c>
      <c r="X292" s="56">
        <f t="shared" si="180"/>
        <v>7.999412342194212E-2</v>
      </c>
      <c r="Y292" s="56">
        <f t="shared" si="181"/>
        <v>7.9845797768311355E-2</v>
      </c>
      <c r="Z292" s="56">
        <f t="shared" si="182"/>
        <v>7.6726256169143747E-2</v>
      </c>
      <c r="AA292" s="56">
        <f t="shared" si="183"/>
        <v>7.4586341509713217E-2</v>
      </c>
      <c r="AB292" s="56">
        <f t="shared" si="184"/>
        <v>6.9687872549998531E-2</v>
      </c>
      <c r="AC292" s="56">
        <f t="shared" si="185"/>
        <v>6.4568774943795759E-2</v>
      </c>
      <c r="AD292" s="56">
        <f t="shared" si="186"/>
        <v>6.4243627298461004E-2</v>
      </c>
      <c r="AE292" s="4"/>
      <c r="AF292" s="4"/>
    </row>
    <row r="293" spans="1:32" ht="15">
      <c r="A293" s="1">
        <f t="shared" si="164"/>
        <v>293</v>
      </c>
      <c r="B293" s="88" t="s">
        <v>158</v>
      </c>
      <c r="C293" s="12"/>
      <c r="D293" s="1"/>
      <c r="E293" s="13">
        <f t="shared" ref="E293:N293" si="188">E291-E292</f>
        <v>90.507075256159453</v>
      </c>
      <c r="F293" s="13">
        <f t="shared" si="188"/>
        <v>95.084459774055063</v>
      </c>
      <c r="G293" s="13">
        <f t="shared" si="188"/>
        <v>108.84665754667145</v>
      </c>
      <c r="H293" s="13">
        <f t="shared" si="188"/>
        <v>118.39272957242383</v>
      </c>
      <c r="I293" s="13">
        <f t="shared" si="188"/>
        <v>128.89864741400925</v>
      </c>
      <c r="J293" s="13">
        <f t="shared" si="188"/>
        <v>139.93535891326337</v>
      </c>
      <c r="K293" s="13">
        <f t="shared" si="188"/>
        <v>151.65255958952594</v>
      </c>
      <c r="L293" s="13">
        <f t="shared" si="188"/>
        <v>163.41435784269765</v>
      </c>
      <c r="M293" s="13">
        <f t="shared" si="188"/>
        <v>175.20389356831845</v>
      </c>
      <c r="N293" s="13">
        <f t="shared" si="188"/>
        <v>188.02666673002091</v>
      </c>
      <c r="O293" s="13"/>
      <c r="P293" s="13"/>
      <c r="Q293" s="13" t="s">
        <v>510</v>
      </c>
      <c r="R293" s="13" t="s">
        <v>511</v>
      </c>
      <c r="S293" s="49" t="str">
        <f>[4]!FormDisp(E293)</f>
        <v>=E291-E292</v>
      </c>
      <c r="T293" s="49" t="str">
        <f>[4]!FormDisp(F293)</f>
        <v>=F291-F292</v>
      </c>
      <c r="U293" s="4"/>
      <c r="V293" s="56">
        <f t="shared" si="178"/>
        <v>5.0574880526637056E-2</v>
      </c>
      <c r="W293" s="56">
        <f t="shared" si="179"/>
        <v>0.14473656163498094</v>
      </c>
      <c r="X293" s="56">
        <f t="shared" si="180"/>
        <v>8.7702022651997336E-2</v>
      </c>
      <c r="Y293" s="56">
        <f t="shared" si="181"/>
        <v>8.8737863207712264E-2</v>
      </c>
      <c r="Z293" s="56">
        <f t="shared" si="182"/>
        <v>8.5623175422511189E-2</v>
      </c>
      <c r="AA293" s="56">
        <f t="shared" si="183"/>
        <v>8.3732951894776475E-2</v>
      </c>
      <c r="AB293" s="56">
        <f t="shared" si="184"/>
        <v>7.7557532065446688E-2</v>
      </c>
      <c r="AC293" s="56">
        <f t="shared" si="185"/>
        <v>7.2145042095807632E-2</v>
      </c>
      <c r="AD293" s="56">
        <f t="shared" si="186"/>
        <v>7.3187718038368654E-2</v>
      </c>
      <c r="AE293" s="4"/>
      <c r="AF293" s="4"/>
    </row>
    <row r="294" spans="1:32" ht="45">
      <c r="A294" s="1">
        <f t="shared" si="164"/>
        <v>294</v>
      </c>
      <c r="B294" s="10" t="s">
        <v>159</v>
      </c>
      <c r="C294" s="12"/>
      <c r="D294" s="1"/>
      <c r="E294" s="13">
        <f t="shared" ref="E294:N294" si="189">E192</f>
        <v>71.020019561513095</v>
      </c>
      <c r="F294" s="13">
        <f t="shared" si="189"/>
        <v>75.993913591857975</v>
      </c>
      <c r="G294" s="13">
        <f t="shared" si="189"/>
        <v>81.654764822309957</v>
      </c>
      <c r="H294" s="13">
        <f t="shared" si="189"/>
        <v>87.330901690517749</v>
      </c>
      <c r="I294" s="13">
        <f t="shared" si="189"/>
        <v>93.162241971958792</v>
      </c>
      <c r="J294" s="13">
        <f t="shared" si="189"/>
        <v>99.113555871730426</v>
      </c>
      <c r="K294" s="13">
        <f t="shared" si="189"/>
        <v>105.25955485205351</v>
      </c>
      <c r="L294" s="13">
        <f t="shared" si="189"/>
        <v>111.2670904151453</v>
      </c>
      <c r="M294" s="13">
        <f t="shared" si="189"/>
        <v>117.06808271115311</v>
      </c>
      <c r="N294" s="13">
        <f t="shared" si="189"/>
        <v>123.1912702772309</v>
      </c>
      <c r="O294" s="13"/>
      <c r="P294" s="13"/>
      <c r="Q294" s="13" t="s">
        <v>415</v>
      </c>
      <c r="R294" s="13" t="s">
        <v>416</v>
      </c>
      <c r="S294" s="49" t="str">
        <f>[4]!FormDisp(E294)</f>
        <v>=E192</v>
      </c>
      <c r="T294" s="49" t="str">
        <f>[4]!FormDisp(F294)</f>
        <v>=F192</v>
      </c>
      <c r="U294" s="4"/>
      <c r="V294" s="56">
        <f t="shared" si="178"/>
        <v>7.0035098005525098E-2</v>
      </c>
      <c r="W294" s="56">
        <f t="shared" si="179"/>
        <v>7.4490850160117139E-2</v>
      </c>
      <c r="X294" s="56">
        <f t="shared" si="180"/>
        <v>6.951384748409617E-2</v>
      </c>
      <c r="Y294" s="56">
        <f t="shared" si="181"/>
        <v>6.6772931099533084E-2</v>
      </c>
      <c r="Z294" s="56">
        <f t="shared" si="182"/>
        <v>6.3881179475725247E-2</v>
      </c>
      <c r="AA294" s="56">
        <f t="shared" si="183"/>
        <v>6.2009670889792812E-2</v>
      </c>
      <c r="AB294" s="56">
        <f t="shared" si="184"/>
        <v>5.7073541414227158E-2</v>
      </c>
      <c r="AC294" s="56">
        <f t="shared" si="185"/>
        <v>5.2135741793587709E-2</v>
      </c>
      <c r="AD294" s="56">
        <f t="shared" si="186"/>
        <v>5.2304500289680034E-2</v>
      </c>
      <c r="AE294" s="4"/>
      <c r="AF294" s="4"/>
    </row>
    <row r="295" spans="1:32" ht="15">
      <c r="A295" s="1">
        <f t="shared" si="164"/>
        <v>295</v>
      </c>
      <c r="B295" s="87" t="s">
        <v>160</v>
      </c>
      <c r="C295" s="12"/>
      <c r="D295" s="1"/>
      <c r="E295" s="13">
        <f t="shared" ref="E295:N295" si="190">E90</f>
        <v>12.5</v>
      </c>
      <c r="F295" s="13">
        <f t="shared" si="190"/>
        <v>15.75</v>
      </c>
      <c r="G295" s="13">
        <f t="shared" si="190"/>
        <v>19.940000000000001</v>
      </c>
      <c r="H295" s="13">
        <f t="shared" si="190"/>
        <v>25.182550000000003</v>
      </c>
      <c r="I295" s="13">
        <f t="shared" si="190"/>
        <v>19.306563750000002</v>
      </c>
      <c r="J295" s="13">
        <f t="shared" si="190"/>
        <v>21.219790343750002</v>
      </c>
      <c r="K295" s="13">
        <f t="shared" si="190"/>
        <v>22.679738227343751</v>
      </c>
      <c r="L295" s="13">
        <f t="shared" si="190"/>
        <v>23.460748089277345</v>
      </c>
      <c r="M295" s="13">
        <f t="shared" si="190"/>
        <v>23.06438729932178</v>
      </c>
      <c r="N295" s="13">
        <f t="shared" si="190"/>
        <v>24.038785116570452</v>
      </c>
      <c r="O295" s="13"/>
      <c r="P295" s="13"/>
      <c r="Q295" s="13" t="s">
        <v>345</v>
      </c>
      <c r="R295" s="13" t="s">
        <v>346</v>
      </c>
      <c r="S295" s="49" t="str">
        <f>[4]!FormDisp(E295)</f>
        <v>=E90</v>
      </c>
      <c r="T295" s="49" t="str">
        <f>[4]!FormDisp(F295)</f>
        <v>=F90</v>
      </c>
      <c r="U295" s="4"/>
      <c r="V295" s="56">
        <f t="shared" si="178"/>
        <v>0.26</v>
      </c>
      <c r="W295" s="56">
        <f t="shared" si="179"/>
        <v>0.26603174603174606</v>
      </c>
      <c r="X295" s="56">
        <f t="shared" si="180"/>
        <v>0.26291624874623887</v>
      </c>
      <c r="Y295" s="56">
        <f t="shared" si="181"/>
        <v>-0.23333563320632744</v>
      </c>
      <c r="Z295" s="56">
        <f t="shared" si="182"/>
        <v>9.9097209556516797E-2</v>
      </c>
      <c r="AA295" s="56">
        <f t="shared" si="183"/>
        <v>6.8801239783396584E-2</v>
      </c>
      <c r="AB295" s="56">
        <f t="shared" si="184"/>
        <v>3.4436458397565373E-2</v>
      </c>
      <c r="AC295" s="56">
        <f t="shared" si="185"/>
        <v>-1.6894635603573183E-2</v>
      </c>
      <c r="AD295" s="56">
        <f t="shared" si="186"/>
        <v>4.2246854624979457E-2</v>
      </c>
      <c r="AE295" s="4"/>
      <c r="AF295" s="4"/>
    </row>
    <row r="296" spans="1:32" ht="28.5" customHeight="1">
      <c r="A296" s="1">
        <f t="shared" si="164"/>
        <v>296</v>
      </c>
      <c r="B296" s="88" t="s">
        <v>161</v>
      </c>
      <c r="C296" s="12"/>
      <c r="D296" s="1"/>
      <c r="E296" s="13">
        <f t="shared" ref="E296:N296" si="191">E293-E294-E295</f>
        <v>6.987055694646358</v>
      </c>
      <c r="F296" s="13">
        <f t="shared" si="191"/>
        <v>3.3405461821970874</v>
      </c>
      <c r="G296" s="13">
        <f t="shared" si="191"/>
        <v>7.2518927243614932</v>
      </c>
      <c r="H296" s="13">
        <f t="shared" si="191"/>
        <v>5.8792778819060807</v>
      </c>
      <c r="I296" s="13">
        <f t="shared" si="191"/>
        <v>16.429841692050452</v>
      </c>
      <c r="J296" s="13">
        <f t="shared" si="191"/>
        <v>19.602012697782943</v>
      </c>
      <c r="K296" s="13">
        <f t="shared" si="191"/>
        <v>23.713266510128673</v>
      </c>
      <c r="L296" s="13">
        <f t="shared" si="191"/>
        <v>28.686519338275005</v>
      </c>
      <c r="M296" s="13">
        <f t="shared" si="191"/>
        <v>35.071423557843559</v>
      </c>
      <c r="N296" s="13">
        <f t="shared" si="191"/>
        <v>40.796611336219556</v>
      </c>
      <c r="O296" s="13"/>
      <c r="P296" s="13"/>
      <c r="Q296" s="13" t="s">
        <v>512</v>
      </c>
      <c r="R296" s="13" t="s">
        <v>513</v>
      </c>
      <c r="S296" s="49" t="str">
        <f>[4]!FormDisp(E296)</f>
        <v>=E293-E294-E295</v>
      </c>
      <c r="T296" s="49" t="str">
        <f>[4]!FormDisp(F296)</f>
        <v>=F293-F294-F295</v>
      </c>
      <c r="U296" s="4"/>
      <c r="V296" s="56">
        <f t="shared" si="178"/>
        <v>-0.52189501154875717</v>
      </c>
      <c r="W296" s="56">
        <f t="shared" si="179"/>
        <v>1.1708703693453808</v>
      </c>
      <c r="X296" s="56">
        <f t="shared" si="180"/>
        <v>-0.18927677154466827</v>
      </c>
      <c r="Y296" s="56">
        <f t="shared" si="181"/>
        <v>1.7945339584329778</v>
      </c>
      <c r="Z296" s="56">
        <f t="shared" si="182"/>
        <v>0.1930737413780037</v>
      </c>
      <c r="AA296" s="56">
        <f t="shared" si="183"/>
        <v>0.20973631002752735</v>
      </c>
      <c r="AB296" s="56">
        <f t="shared" si="184"/>
        <v>0.20972449434674467</v>
      </c>
      <c r="AC296" s="56">
        <f t="shared" si="185"/>
        <v>0.22257507591900461</v>
      </c>
      <c r="AD296" s="56">
        <f t="shared" si="186"/>
        <v>0.16324366671154378</v>
      </c>
      <c r="AE296" s="4"/>
      <c r="AF296" s="4"/>
    </row>
    <row r="297" spans="1:32" ht="30">
      <c r="A297" s="1">
        <f t="shared" si="164"/>
        <v>297</v>
      </c>
      <c r="B297" s="87" t="s">
        <v>58</v>
      </c>
      <c r="C297" s="12"/>
      <c r="D297" s="1"/>
      <c r="E297" s="13">
        <f t="shared" ref="E297:N297" si="192">E269+E284+E277</f>
        <v>7.2160000000000082</v>
      </c>
      <c r="F297" s="13">
        <f t="shared" si="192"/>
        <v>12.78995789130111</v>
      </c>
      <c r="G297" s="13">
        <f t="shared" si="192"/>
        <v>13.051757338566681</v>
      </c>
      <c r="H297" s="13">
        <f t="shared" si="192"/>
        <v>12.39688494987001</v>
      </c>
      <c r="I297" s="13">
        <f t="shared" si="192"/>
        <v>11.543102970359806</v>
      </c>
      <c r="J297" s="13">
        <f t="shared" si="192"/>
        <v>9.9697072181970281</v>
      </c>
      <c r="K297" s="13">
        <f t="shared" si="192"/>
        <v>9.5358607623707012</v>
      </c>
      <c r="L297" s="13">
        <f t="shared" si="192"/>
        <v>8.6694883523569732</v>
      </c>
      <c r="M297" s="13">
        <f t="shared" si="192"/>
        <v>7.5910298597031058</v>
      </c>
      <c r="N297" s="13">
        <f t="shared" si="192"/>
        <v>6.6338314654943078</v>
      </c>
      <c r="O297" s="13"/>
      <c r="P297" s="13"/>
      <c r="Q297" s="13" t="s">
        <v>514</v>
      </c>
      <c r="R297" s="13" t="s">
        <v>515</v>
      </c>
      <c r="S297" s="49" t="str">
        <f>[4]!FormDisp(E297)</f>
        <v>=E269+E284+E277</v>
      </c>
      <c r="T297" s="49" t="str">
        <f>[4]!FormDisp(F297)</f>
        <v>=F269+F284+F277</v>
      </c>
      <c r="U297" s="4"/>
      <c r="V297" s="56">
        <f t="shared" si="178"/>
        <v>0.77244427540203664</v>
      </c>
      <c r="W297" s="56">
        <f t="shared" si="179"/>
        <v>2.046914067196659E-2</v>
      </c>
      <c r="X297" s="56">
        <f t="shared" si="180"/>
        <v>-5.0175035568703508E-2</v>
      </c>
      <c r="Y297" s="56">
        <f t="shared" si="181"/>
        <v>-6.8870686705788664E-2</v>
      </c>
      <c r="Z297" s="56">
        <f t="shared" si="182"/>
        <v>-0.13630613503170841</v>
      </c>
      <c r="AA297" s="56">
        <f t="shared" si="183"/>
        <v>-4.3516469072878761E-2</v>
      </c>
      <c r="AB297" s="56">
        <f t="shared" si="184"/>
        <v>-9.0854138037806287E-2</v>
      </c>
      <c r="AC297" s="56">
        <f t="shared" si="185"/>
        <v>-0.1243970173119463</v>
      </c>
      <c r="AD297" s="56">
        <f t="shared" si="186"/>
        <v>-0.12609598590700777</v>
      </c>
      <c r="AE297" s="4"/>
      <c r="AF297" s="4"/>
    </row>
    <row r="298" spans="1:32" ht="30">
      <c r="A298" s="1">
        <f t="shared" si="164"/>
        <v>298</v>
      </c>
      <c r="B298" s="87" t="s">
        <v>59</v>
      </c>
      <c r="C298" s="12"/>
      <c r="D298" s="1"/>
      <c r="E298" s="13">
        <f t="shared" ref="E298:N298" si="193">E74*D260</f>
        <v>0</v>
      </c>
      <c r="F298" s="13">
        <f t="shared" si="193"/>
        <v>1.9930723738070829E-16</v>
      </c>
      <c r="G298" s="13">
        <f t="shared" si="193"/>
        <v>1.9930723738070829E-16</v>
      </c>
      <c r="H298" s="13">
        <f t="shared" si="193"/>
        <v>3.623767952376523E-16</v>
      </c>
      <c r="I298" s="13">
        <f t="shared" si="193"/>
        <v>0</v>
      </c>
      <c r="J298" s="13">
        <f t="shared" si="193"/>
        <v>1.5219825399981347E-16</v>
      </c>
      <c r="K298" s="13">
        <f t="shared" si="193"/>
        <v>0</v>
      </c>
      <c r="L298" s="13">
        <f t="shared" si="193"/>
        <v>0</v>
      </c>
      <c r="M298" s="13">
        <f t="shared" si="193"/>
        <v>0</v>
      </c>
      <c r="N298" s="13">
        <f t="shared" si="193"/>
        <v>0</v>
      </c>
      <c r="O298" s="13"/>
      <c r="P298" s="13"/>
      <c r="Q298" s="13" t="s">
        <v>516</v>
      </c>
      <c r="R298" s="13" t="s">
        <v>517</v>
      </c>
      <c r="S298" s="49" t="str">
        <f>[4]!FormDisp(E298)</f>
        <v>=E74*D260</v>
      </c>
      <c r="T298" s="49" t="str">
        <f>[4]!FormDisp(F298)</f>
        <v>=F74*E260</v>
      </c>
      <c r="U298" s="4"/>
      <c r="V298" s="56" t="e">
        <f t="shared" si="178"/>
        <v>#DIV/0!</v>
      </c>
      <c r="W298" s="56">
        <f t="shared" si="179"/>
        <v>0</v>
      </c>
      <c r="X298" s="56">
        <f t="shared" si="180"/>
        <v>0.81818181818182256</v>
      </c>
      <c r="Y298" s="56">
        <f t="shared" si="181"/>
        <v>-1</v>
      </c>
      <c r="Z298" s="56" t="e">
        <f t="shared" si="182"/>
        <v>#DIV/0!</v>
      </c>
      <c r="AA298" s="56">
        <f t="shared" si="183"/>
        <v>-1</v>
      </c>
      <c r="AB298" s="56" t="e">
        <f t="shared" si="184"/>
        <v>#DIV/0!</v>
      </c>
      <c r="AC298" s="56" t="e">
        <f t="shared" si="185"/>
        <v>#DIV/0!</v>
      </c>
      <c r="AD298" s="56" t="e">
        <f t="shared" si="186"/>
        <v>#DIV/0!</v>
      </c>
      <c r="AE298" s="4"/>
      <c r="AF298" s="4"/>
    </row>
    <row r="299" spans="1:32" ht="30">
      <c r="A299" s="1">
        <f t="shared" si="164"/>
        <v>299</v>
      </c>
      <c r="B299" s="87" t="s">
        <v>60</v>
      </c>
      <c r="C299" s="12"/>
      <c r="D299" s="1"/>
      <c r="E299" s="13">
        <f t="shared" ref="E299:N299" si="194">E296+E298-E297</f>
        <v>-0.22894430535365018</v>
      </c>
      <c r="F299" s="13">
        <f t="shared" si="194"/>
        <v>-9.4494117091040231</v>
      </c>
      <c r="G299" s="13">
        <f t="shared" si="194"/>
        <v>-5.7998646142051875</v>
      </c>
      <c r="H299" s="13">
        <f t="shared" si="194"/>
        <v>-6.5176070679639295</v>
      </c>
      <c r="I299" s="13">
        <f t="shared" si="194"/>
        <v>4.8867387216906462</v>
      </c>
      <c r="J299" s="13">
        <f t="shared" si="194"/>
        <v>9.6323054795859147</v>
      </c>
      <c r="K299" s="13">
        <f t="shared" si="194"/>
        <v>14.177405747757971</v>
      </c>
      <c r="L299" s="13">
        <f t="shared" si="194"/>
        <v>20.017030985918034</v>
      </c>
      <c r="M299" s="13">
        <f t="shared" si="194"/>
        <v>27.480393698140453</v>
      </c>
      <c r="N299" s="13">
        <f t="shared" si="194"/>
        <v>34.162779870725245</v>
      </c>
      <c r="O299" s="13"/>
      <c r="P299" s="13"/>
      <c r="Q299" s="13" t="s">
        <v>518</v>
      </c>
      <c r="R299" s="13" t="s">
        <v>519</v>
      </c>
      <c r="S299" s="49" t="str">
        <f>[4]!FormDisp(E299)</f>
        <v>=E296+E298-E297</v>
      </c>
      <c r="T299" s="49" t="str">
        <f>[4]!FormDisp(F299)</f>
        <v>=F296+F298-F297</v>
      </c>
      <c r="U299" s="4"/>
      <c r="V299" s="56">
        <f t="shared" si="178"/>
        <v>40.273844721787341</v>
      </c>
      <c r="W299" s="56">
        <f t="shared" si="179"/>
        <v>-0.38621950310226028</v>
      </c>
      <c r="X299" s="56">
        <f t="shared" si="180"/>
        <v>0.12375158758030791</v>
      </c>
      <c r="Y299" s="56">
        <f t="shared" si="181"/>
        <v>-1.7497749819424508</v>
      </c>
      <c r="Z299" s="56">
        <f t="shared" si="182"/>
        <v>0.97111121100689068</v>
      </c>
      <c r="AA299" s="56">
        <f t="shared" si="183"/>
        <v>0.47186006276531089</v>
      </c>
      <c r="AB299" s="56">
        <f t="shared" si="184"/>
        <v>0.41189660097606695</v>
      </c>
      <c r="AC299" s="56">
        <f t="shared" si="185"/>
        <v>0.37285063491548232</v>
      </c>
      <c r="AD299" s="56">
        <f t="shared" si="186"/>
        <v>0.24316922988759715</v>
      </c>
      <c r="AE299" s="4"/>
      <c r="AF299" s="4"/>
    </row>
    <row r="300" spans="1:32" ht="30">
      <c r="A300" s="1">
        <f t="shared" si="164"/>
        <v>300</v>
      </c>
      <c r="B300" s="87" t="s">
        <v>62</v>
      </c>
      <c r="C300" s="12"/>
      <c r="D300" s="1"/>
      <c r="E300" s="122">
        <f>IF(E299&lt;=0,0,E299*$D$9)</f>
        <v>0</v>
      </c>
      <c r="F300" s="122">
        <f t="shared" ref="F300:N300" si="195">IF(F299&lt;=0,0,F299*$D$9)</f>
        <v>0</v>
      </c>
      <c r="G300" s="122">
        <f t="shared" si="195"/>
        <v>0</v>
      </c>
      <c r="H300" s="122">
        <f t="shared" si="195"/>
        <v>0</v>
      </c>
      <c r="I300" s="122">
        <f t="shared" si="195"/>
        <v>1.710358552591726</v>
      </c>
      <c r="J300" s="122">
        <f t="shared" si="195"/>
        <v>3.3713069178550699</v>
      </c>
      <c r="K300" s="122">
        <f t="shared" si="195"/>
        <v>4.9620920117152894</v>
      </c>
      <c r="L300" s="122">
        <f t="shared" si="195"/>
        <v>7.0059608450713116</v>
      </c>
      <c r="M300" s="122">
        <f t="shared" si="195"/>
        <v>9.6181377943491579</v>
      </c>
      <c r="N300" s="122">
        <f t="shared" si="195"/>
        <v>11.956972954753835</v>
      </c>
      <c r="O300" s="122"/>
      <c r="P300" s="122"/>
      <c r="Q300" s="122" t="s">
        <v>520</v>
      </c>
      <c r="R300" s="122" t="s">
        <v>521</v>
      </c>
      <c r="S300" s="49" t="str">
        <f>[4]!FormDisp(E300)</f>
        <v>=IF(E299&lt;=0,0,E299*$D$9)</v>
      </c>
      <c r="T300" s="49" t="str">
        <f>[4]!FormDisp(F300)</f>
        <v>=IF(F299&lt;=0,0,F299*$D$9)</v>
      </c>
      <c r="U300" s="4"/>
      <c r="V300" s="56" t="e">
        <f t="shared" si="178"/>
        <v>#DIV/0!</v>
      </c>
      <c r="W300" s="56" t="e">
        <f t="shared" si="179"/>
        <v>#DIV/0!</v>
      </c>
      <c r="X300" s="56" t="e">
        <f t="shared" si="180"/>
        <v>#DIV/0!</v>
      </c>
      <c r="Y300" s="56" t="e">
        <f t="shared" si="181"/>
        <v>#DIV/0!</v>
      </c>
      <c r="Z300" s="56">
        <f t="shared" si="182"/>
        <v>0.97111121100689068</v>
      </c>
      <c r="AA300" s="56">
        <f t="shared" si="183"/>
        <v>0.47186006276531067</v>
      </c>
      <c r="AB300" s="56">
        <f t="shared" si="184"/>
        <v>0.41189660097606695</v>
      </c>
      <c r="AC300" s="56">
        <f t="shared" si="185"/>
        <v>0.37285063491548209</v>
      </c>
      <c r="AD300" s="56">
        <f t="shared" si="186"/>
        <v>0.24316922988759715</v>
      </c>
      <c r="AE300" s="4"/>
      <c r="AF300" s="4"/>
    </row>
    <row r="301" spans="1:32" ht="15">
      <c r="A301" s="1">
        <f t="shared" si="164"/>
        <v>301</v>
      </c>
      <c r="B301" s="88" t="s">
        <v>63</v>
      </c>
      <c r="C301" s="12"/>
      <c r="D301" s="13"/>
      <c r="E301" s="13">
        <f t="shared" ref="E301:N301" si="196">E299-E300</f>
        <v>-0.22894430535365018</v>
      </c>
      <c r="F301" s="13">
        <f t="shared" si="196"/>
        <v>-9.4494117091040231</v>
      </c>
      <c r="G301" s="13">
        <f t="shared" si="196"/>
        <v>-5.7998646142051875</v>
      </c>
      <c r="H301" s="13">
        <f t="shared" si="196"/>
        <v>-6.5176070679639295</v>
      </c>
      <c r="I301" s="13">
        <f t="shared" si="196"/>
        <v>3.1763801690989202</v>
      </c>
      <c r="J301" s="13">
        <f t="shared" si="196"/>
        <v>6.2609985617308448</v>
      </c>
      <c r="K301" s="13">
        <f t="shared" si="196"/>
        <v>9.2153137360426811</v>
      </c>
      <c r="L301" s="13">
        <f t="shared" si="196"/>
        <v>13.011070140846723</v>
      </c>
      <c r="M301" s="13">
        <f t="shared" si="196"/>
        <v>17.862255903791294</v>
      </c>
      <c r="N301" s="13">
        <f t="shared" si="196"/>
        <v>22.205806915971408</v>
      </c>
      <c r="O301" s="13"/>
      <c r="P301" s="13"/>
      <c r="Q301" s="13" t="s">
        <v>522</v>
      </c>
      <c r="R301" s="13" t="s">
        <v>523</v>
      </c>
      <c r="S301" s="49" t="str">
        <f>[4]!FormDisp(E301)</f>
        <v>=E299-E300</v>
      </c>
      <c r="T301" s="49" t="str">
        <f>[4]!FormDisp(F301)</f>
        <v>=F299-F300</v>
      </c>
      <c r="U301" s="4"/>
      <c r="V301" s="56">
        <f t="shared" si="178"/>
        <v>40.273844721787341</v>
      </c>
      <c r="W301" s="56">
        <f t="shared" si="179"/>
        <v>-0.38621950310226028</v>
      </c>
      <c r="X301" s="56">
        <f t="shared" si="180"/>
        <v>0.12375158758030791</v>
      </c>
      <c r="Y301" s="56">
        <f t="shared" si="181"/>
        <v>-1.4873537382625932</v>
      </c>
      <c r="Z301" s="56">
        <f t="shared" si="182"/>
        <v>0.97111121100689068</v>
      </c>
      <c r="AA301" s="56">
        <f t="shared" si="183"/>
        <v>0.47186006276531067</v>
      </c>
      <c r="AB301" s="56">
        <f t="shared" si="184"/>
        <v>0.41189660097606695</v>
      </c>
      <c r="AC301" s="56">
        <f t="shared" si="185"/>
        <v>0.37285063491548209</v>
      </c>
      <c r="AD301" s="56">
        <f t="shared" si="186"/>
        <v>0.24316922988759715</v>
      </c>
      <c r="AE301" s="4"/>
      <c r="AF301" s="4"/>
    </row>
    <row r="302" spans="1:32" ht="45">
      <c r="A302" s="1">
        <f t="shared" si="164"/>
        <v>302</v>
      </c>
      <c r="B302" s="87" t="s">
        <v>173</v>
      </c>
      <c r="C302" s="25"/>
      <c r="D302" s="1"/>
      <c r="E302" s="13">
        <f>IF(E301&lt;0,0,IF(D303&lt;0,$E$41*MAX(E301+D303,0),E301*$E$41))</f>
        <v>0</v>
      </c>
      <c r="F302" s="13">
        <f t="shared" ref="F302:N302" si="197">IF(F301&lt;0,0,IF(E303&lt;0,$E$41*MAX(F301+E303,0),F301*$E$41))</f>
        <v>0</v>
      </c>
      <c r="G302" s="13">
        <f t="shared" si="197"/>
        <v>0</v>
      </c>
      <c r="H302" s="13">
        <f t="shared" si="197"/>
        <v>0</v>
      </c>
      <c r="I302" s="13">
        <f t="shared" si="197"/>
        <v>0</v>
      </c>
      <c r="J302" s="13">
        <f t="shared" si="197"/>
        <v>0</v>
      </c>
      <c r="K302" s="13">
        <f t="shared" si="197"/>
        <v>0</v>
      </c>
      <c r="L302" s="13">
        <f t="shared" si="197"/>
        <v>0.31683482253478734</v>
      </c>
      <c r="M302" s="13">
        <f t="shared" si="197"/>
        <v>10.163384471825863</v>
      </c>
      <c r="N302" s="13">
        <f t="shared" si="197"/>
        <v>15.544064841179985</v>
      </c>
      <c r="O302" s="13"/>
      <c r="P302" s="13"/>
      <c r="Q302" s="13" t="s">
        <v>524</v>
      </c>
      <c r="R302" s="13" t="s">
        <v>525</v>
      </c>
      <c r="S302" s="49" t="str">
        <f>[4]!FormDisp(E302)</f>
        <v>=IF(E301&lt;0,0,IF(D303&lt;0,$E$41*MAX(E301+D303,0),E301*$E$41))</v>
      </c>
      <c r="T302" s="49" t="str">
        <f>[4]!FormDisp(F302)</f>
        <v>=IF(F301&lt;0,0,IF(E303&lt;0,$E$41*MAX(F301+E303,0),F301*$E$41))</v>
      </c>
      <c r="U302" s="4"/>
      <c r="V302" s="4"/>
      <c r="W302" s="13"/>
      <c r="X302" s="13"/>
      <c r="Y302" s="13"/>
      <c r="Z302" s="61"/>
      <c r="AA302" s="61"/>
      <c r="AB302" s="61"/>
      <c r="AC302" s="61"/>
      <c r="AD302" s="61"/>
      <c r="AE302" s="4"/>
      <c r="AF302" s="4"/>
    </row>
    <row r="303" spans="1:32" ht="30">
      <c r="A303" s="1">
        <f t="shared" si="164"/>
        <v>303</v>
      </c>
      <c r="B303" s="87" t="s">
        <v>171</v>
      </c>
      <c r="C303" s="12"/>
      <c r="D303" s="1"/>
      <c r="E303" s="13">
        <f t="shared" ref="E303:N303" si="198">D303+D301-D302</f>
        <v>0</v>
      </c>
      <c r="F303" s="13">
        <f t="shared" si="198"/>
        <v>-0.22894430535365018</v>
      </c>
      <c r="G303" s="13">
        <f t="shared" si="198"/>
        <v>-9.6783560144576732</v>
      </c>
      <c r="H303" s="13">
        <f t="shared" si="198"/>
        <v>-15.478220628662861</v>
      </c>
      <c r="I303" s="13">
        <f t="shared" si="198"/>
        <v>-21.99582769662679</v>
      </c>
      <c r="J303" s="13">
        <f t="shared" si="198"/>
        <v>-18.819447527527871</v>
      </c>
      <c r="K303" s="13">
        <f t="shared" si="198"/>
        <v>-12.558448965797027</v>
      </c>
      <c r="L303" s="13">
        <f t="shared" si="198"/>
        <v>-3.3431352297543455</v>
      </c>
      <c r="M303" s="13">
        <f t="shared" si="198"/>
        <v>9.3511000885575903</v>
      </c>
      <c r="N303" s="13">
        <f t="shared" si="198"/>
        <v>17.049971520523023</v>
      </c>
      <c r="O303" s="13"/>
      <c r="P303" s="13"/>
      <c r="Q303" s="13" t="s">
        <v>526</v>
      </c>
      <c r="R303" s="13" t="s">
        <v>527</v>
      </c>
      <c r="S303" s="49" t="str">
        <f>[4]!FormDisp(E303)</f>
        <v>=D303+D301-D302</v>
      </c>
      <c r="T303" s="49" t="str">
        <f>[4]!FormDisp(F303)</f>
        <v>=E303+E301-E302</v>
      </c>
      <c r="U303" s="4"/>
      <c r="V303" s="4"/>
      <c r="W303" s="4"/>
      <c r="X303" s="4"/>
      <c r="Y303" s="4"/>
      <c r="Z303" s="61"/>
      <c r="AA303" s="61"/>
      <c r="AB303" s="61"/>
      <c r="AC303" s="61"/>
      <c r="AD303" s="61"/>
      <c r="AE303" s="4"/>
      <c r="AF303" s="4"/>
    </row>
    <row r="304" spans="1:32" ht="30">
      <c r="A304" s="1">
        <f t="shared" si="164"/>
        <v>304</v>
      </c>
      <c r="B304" s="30" t="s">
        <v>64</v>
      </c>
      <c r="C304" s="35"/>
      <c r="D304" s="4"/>
      <c r="E304" s="13">
        <f t="shared" ref="E304:N304" si="199">E295*E51</f>
        <v>0</v>
      </c>
      <c r="F304" s="13">
        <f t="shared" si="199"/>
        <v>0</v>
      </c>
      <c r="G304" s="13">
        <f t="shared" si="199"/>
        <v>0</v>
      </c>
      <c r="H304" s="13">
        <f t="shared" si="199"/>
        <v>0</v>
      </c>
      <c r="I304" s="13">
        <f t="shared" si="199"/>
        <v>0</v>
      </c>
      <c r="J304" s="13">
        <f t="shared" si="199"/>
        <v>0</v>
      </c>
      <c r="K304" s="13">
        <f t="shared" si="199"/>
        <v>0</v>
      </c>
      <c r="L304" s="13">
        <f t="shared" si="199"/>
        <v>0</v>
      </c>
      <c r="M304" s="13">
        <f t="shared" si="199"/>
        <v>0</v>
      </c>
      <c r="N304" s="13">
        <f t="shared" si="199"/>
        <v>0</v>
      </c>
      <c r="O304" s="13"/>
      <c r="P304" s="13"/>
      <c r="Q304" s="13" t="s">
        <v>528</v>
      </c>
      <c r="R304" s="13" t="s">
        <v>529</v>
      </c>
      <c r="S304" s="49" t="str">
        <f>[4]!FormDisp(E304)</f>
        <v>=E295*E51</v>
      </c>
      <c r="T304" s="49" t="str">
        <f>[4]!FormDisp(F304)</f>
        <v>=F295*F51</v>
      </c>
      <c r="U304" s="6"/>
      <c r="V304" s="29"/>
      <c r="W304" s="22"/>
      <c r="X304" s="22"/>
      <c r="Y304" s="22"/>
      <c r="Z304" s="22"/>
      <c r="AA304" s="22"/>
      <c r="AB304" s="84"/>
      <c r="AC304" s="84"/>
      <c r="AD304" s="84"/>
      <c r="AE304" s="4"/>
      <c r="AF304" s="4"/>
    </row>
    <row r="305" spans="1:32" ht="15">
      <c r="A305" s="1">
        <f t="shared" si="164"/>
        <v>305</v>
      </c>
      <c r="Q305" s="5" t="s">
        <v>222</v>
      </c>
      <c r="R305" s="5" t="s">
        <v>222</v>
      </c>
      <c r="S305" s="49" t="str">
        <f>[4]!FormDisp(E305)</f>
        <v/>
      </c>
      <c r="T305" s="49" t="str">
        <f>[4]!FormDisp(F305)</f>
        <v/>
      </c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5">
      <c r="A306" s="1">
        <f t="shared" si="164"/>
        <v>306</v>
      </c>
      <c r="B306" s="83" t="s">
        <v>102</v>
      </c>
      <c r="Q306" s="5" t="s">
        <v>222</v>
      </c>
      <c r="R306" s="5" t="s">
        <v>222</v>
      </c>
      <c r="S306" s="49" t="str">
        <f>[4]!FormDisp(E306)</f>
        <v/>
      </c>
      <c r="T306" s="49" t="str">
        <f>[4]!FormDisp(F306)</f>
        <v/>
      </c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5">
      <c r="A307" s="1">
        <f t="shared" si="164"/>
        <v>307</v>
      </c>
      <c r="B307" s="91" t="s">
        <v>103</v>
      </c>
      <c r="C307" s="86" t="s">
        <v>15</v>
      </c>
      <c r="D307" s="123">
        <v>0</v>
      </c>
      <c r="E307" s="123">
        <v>1</v>
      </c>
      <c r="F307" s="123">
        <v>2</v>
      </c>
      <c r="G307" s="123">
        <v>3</v>
      </c>
      <c r="H307" s="123">
        <v>4</v>
      </c>
      <c r="I307" s="123">
        <v>5</v>
      </c>
      <c r="J307" s="123">
        <v>6</v>
      </c>
      <c r="K307" s="123">
        <v>7</v>
      </c>
      <c r="L307" s="123">
        <v>8</v>
      </c>
      <c r="M307" s="123">
        <v>9</v>
      </c>
      <c r="N307" s="123">
        <v>10</v>
      </c>
      <c r="O307" s="123"/>
      <c r="P307" s="123"/>
      <c r="Q307" s="123" t="s">
        <v>220</v>
      </c>
      <c r="R307" s="123" t="s">
        <v>221</v>
      </c>
      <c r="S307" s="49" t="str">
        <f>[4]!FormDisp(E307)</f>
        <v>1</v>
      </c>
      <c r="T307" s="49" t="str">
        <f>[4]!FormDisp(F307)</f>
        <v>2</v>
      </c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5">
      <c r="A308" s="1">
        <f t="shared" si="164"/>
        <v>308</v>
      </c>
      <c r="B308" s="10" t="s">
        <v>104</v>
      </c>
      <c r="C308" s="12" t="s">
        <v>16</v>
      </c>
      <c r="D308" s="13">
        <f t="shared" ref="D308:I308" si="200">D263</f>
        <v>5</v>
      </c>
      <c r="E308" s="13">
        <f t="shared" si="200"/>
        <v>16.720754035150343</v>
      </c>
      <c r="F308" s="13">
        <f t="shared" si="200"/>
        <v>17.994967456775996</v>
      </c>
      <c r="G308" s="13">
        <f t="shared" si="200"/>
        <v>19.558028325039018</v>
      </c>
      <c r="H308" s="13">
        <f t="shared" si="200"/>
        <v>21.156114819477946</v>
      </c>
      <c r="I308" s="13">
        <f t="shared" si="200"/>
        <v>22.887451920873456</v>
      </c>
      <c r="J308" s="13">
        <f>J263</f>
        <v>24.689392454329781</v>
      </c>
      <c r="K308" s="13">
        <f>K263</f>
        <v>26.582081279878704</v>
      </c>
      <c r="L308" s="13">
        <f>L263</f>
        <v>28.482268132569221</v>
      </c>
      <c r="M308" s="13">
        <f>M263</f>
        <v>30.370856126769556</v>
      </c>
      <c r="N308" s="13">
        <f>N263</f>
        <v>32.384671669395331</v>
      </c>
      <c r="O308" s="13"/>
      <c r="P308" s="13"/>
      <c r="Q308" s="13" t="s">
        <v>530</v>
      </c>
      <c r="R308" s="13" t="s">
        <v>531</v>
      </c>
      <c r="S308" s="49" t="str">
        <f>[4]!FormDisp(E308)</f>
        <v>=E263</v>
      </c>
      <c r="T308" s="49" t="str">
        <f>[4]!FormDisp(F308)</f>
        <v>=F263</v>
      </c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30">
      <c r="A309" s="1">
        <f t="shared" si="164"/>
        <v>309</v>
      </c>
      <c r="B309" s="91" t="s">
        <v>105</v>
      </c>
      <c r="C309" s="12" t="s">
        <v>17</v>
      </c>
      <c r="D309" s="13">
        <f t="shared" ref="D309:I309" si="201">D197</f>
        <v>0</v>
      </c>
      <c r="E309" s="13">
        <f t="shared" si="201"/>
        <v>20.900942543937933</v>
      </c>
      <c r="F309" s="13">
        <f t="shared" si="201"/>
        <v>22.493709320969998</v>
      </c>
      <c r="G309" s="13">
        <f t="shared" si="201"/>
        <v>24.447535406298773</v>
      </c>
      <c r="H309" s="13">
        <f t="shared" si="201"/>
        <v>26.445143524347444</v>
      </c>
      <c r="I309" s="13">
        <f t="shared" si="201"/>
        <v>28.609314901091821</v>
      </c>
      <c r="J309" s="13">
        <f>J197</f>
        <v>30.861740567912229</v>
      </c>
      <c r="K309" s="13">
        <f>K197</f>
        <v>33.227601599848377</v>
      </c>
      <c r="L309" s="13">
        <f>L197</f>
        <v>35.602835165711532</v>
      </c>
      <c r="M309" s="13">
        <f>M197</f>
        <v>37.963570158461955</v>
      </c>
      <c r="N309" s="13">
        <f>N197</f>
        <v>40.480839586744167</v>
      </c>
      <c r="O309" s="13"/>
      <c r="P309" s="13"/>
      <c r="Q309" s="13" t="s">
        <v>397</v>
      </c>
      <c r="R309" s="13" t="s">
        <v>532</v>
      </c>
      <c r="S309" s="49" t="str">
        <f>[4]!FormDisp(E309)</f>
        <v>=E197</v>
      </c>
      <c r="T309" s="49" t="str">
        <f>[4]!FormDisp(F309)</f>
        <v>=F197</v>
      </c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30">
      <c r="A310" s="1">
        <f t="shared" si="164"/>
        <v>310</v>
      </c>
      <c r="B310" s="91" t="s">
        <v>252</v>
      </c>
      <c r="C310" s="12"/>
      <c r="D310" s="13">
        <f>D176</f>
        <v>20</v>
      </c>
      <c r="E310" s="13">
        <f t="shared" ref="E310:N310" si="202">E133</f>
        <v>17.702610547513199</v>
      </c>
      <c r="F310" s="13">
        <f t="shared" si="202"/>
        <v>15.807183153937066</v>
      </c>
      <c r="G310" s="13">
        <f t="shared" si="202"/>
        <v>17.267728237506887</v>
      </c>
      <c r="H310" s="13">
        <f t="shared" si="202"/>
        <v>18.67719843877471</v>
      </c>
      <c r="I310" s="13">
        <f t="shared" si="202"/>
        <v>20.224140712171685</v>
      </c>
      <c r="J310" s="13">
        <f t="shared" si="202"/>
        <v>21.815552985421967</v>
      </c>
      <c r="K310" s="13">
        <f t="shared" si="202"/>
        <v>23.487933277284412</v>
      </c>
      <c r="L310" s="13">
        <f t="shared" si="202"/>
        <v>25.166938827694487</v>
      </c>
      <c r="M310" s="13">
        <f t="shared" si="202"/>
        <v>26.835695624011837</v>
      </c>
      <c r="N310" s="13">
        <f t="shared" si="202"/>
        <v>28.615103511601006</v>
      </c>
      <c r="O310" s="13"/>
      <c r="P310" s="13"/>
      <c r="Q310" s="13" t="s">
        <v>612</v>
      </c>
      <c r="R310" s="13" t="s">
        <v>647</v>
      </c>
      <c r="S310" s="49" t="str">
        <f>[4]!FormDisp(E310)</f>
        <v>=E133</v>
      </c>
      <c r="T310" s="49" t="str">
        <f>[4]!FormDisp(F310)</f>
        <v>=F133</v>
      </c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30">
      <c r="A311" s="1">
        <f t="shared" si="164"/>
        <v>311</v>
      </c>
      <c r="B311" s="91" t="s">
        <v>254</v>
      </c>
      <c r="C311" s="12"/>
      <c r="D311" s="13">
        <f>+D170</f>
        <v>0</v>
      </c>
      <c r="E311" s="13">
        <f t="shared" ref="E311:N311" si="203">E121+E144</f>
        <v>33.653700995478545</v>
      </c>
      <c r="F311" s="13">
        <f t="shared" si="203"/>
        <v>31.842752081251614</v>
      </c>
      <c r="G311" s="13">
        <f t="shared" si="203"/>
        <v>34.502822531376609</v>
      </c>
      <c r="H311" s="13">
        <f t="shared" si="203"/>
        <v>37.31989161350387</v>
      </c>
      <c r="I311" s="13">
        <f t="shared" si="203"/>
        <v>40.40001048680061</v>
      </c>
      <c r="J311" s="13">
        <f t="shared" si="203"/>
        <v>43.57877823195988</v>
      </c>
      <c r="K311" s="13">
        <f t="shared" si="203"/>
        <v>46.918393697315857</v>
      </c>
      <c r="L311" s="13">
        <f t="shared" si="203"/>
        <v>50.271105469996165</v>
      </c>
      <c r="M311" s="13">
        <f t="shared" si="203"/>
        <v>53.603211714363894</v>
      </c>
      <c r="N311" s="13">
        <f t="shared" si="203"/>
        <v>57.156205004572051</v>
      </c>
      <c r="O311" s="13"/>
      <c r="P311" s="13"/>
      <c r="Q311" s="13" t="s">
        <v>641</v>
      </c>
      <c r="R311" s="13" t="s">
        <v>642</v>
      </c>
      <c r="S311" s="49" t="str">
        <f>[4]!FormDisp(E311)</f>
        <v>=E121+E144</v>
      </c>
      <c r="T311" s="49" t="str">
        <f>[4]!FormDisp(F311)</f>
        <v>=F121+F144</v>
      </c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30">
      <c r="A312" s="1">
        <f t="shared" si="164"/>
        <v>312</v>
      </c>
      <c r="B312" s="91" t="s">
        <v>253</v>
      </c>
      <c r="C312" s="12" t="s">
        <v>17</v>
      </c>
      <c r="D312" s="13">
        <f>+D163</f>
        <v>0</v>
      </c>
      <c r="E312" s="13">
        <f t="shared" ref="E312:N312" si="204">E163</f>
        <v>26.070034332186285</v>
      </c>
      <c r="F312" s="13">
        <f t="shared" si="204"/>
        <v>26.528649445493915</v>
      </c>
      <c r="G312" s="13">
        <f t="shared" si="204"/>
        <v>28.705362891329639</v>
      </c>
      <c r="H312" s="13">
        <f t="shared" si="204"/>
        <v>31.050215099869689</v>
      </c>
      <c r="I312" s="13">
        <f t="shared" si="204"/>
        <v>33.598889873701296</v>
      </c>
      <c r="J312" s="13">
        <f t="shared" si="204"/>
        <v>36.243002657800723</v>
      </c>
      <c r="K312" s="13">
        <f t="shared" si="204"/>
        <v>39.020188937844551</v>
      </c>
      <c r="L312" s="13">
        <f t="shared" si="204"/>
        <v>41.808241540654087</v>
      </c>
      <c r="M312" s="13">
        <f t="shared" si="204"/>
        <v>44.579134038259411</v>
      </c>
      <c r="N312" s="13">
        <f t="shared" si="204"/>
        <v>47.533704798772128</v>
      </c>
      <c r="O312" s="13"/>
      <c r="P312" s="13"/>
      <c r="Q312" s="13" t="s">
        <v>236</v>
      </c>
      <c r="R312" s="13" t="s">
        <v>658</v>
      </c>
      <c r="S312" s="49" t="str">
        <f>[4]!FormDisp(E312)</f>
        <v>=E163</v>
      </c>
      <c r="T312" s="49" t="str">
        <f>[4]!FormDisp(F312)</f>
        <v>=F163</v>
      </c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30">
      <c r="A313" s="1">
        <f t="shared" si="164"/>
        <v>313</v>
      </c>
      <c r="B313" s="124" t="s">
        <v>168</v>
      </c>
      <c r="C313" s="12"/>
      <c r="D313" s="13">
        <f t="shared" ref="D313:N313" si="205">D211</f>
        <v>0</v>
      </c>
      <c r="E313" s="13">
        <f t="shared" si="205"/>
        <v>0</v>
      </c>
      <c r="F313" s="13">
        <f t="shared" si="205"/>
        <v>0</v>
      </c>
      <c r="G313" s="13">
        <f t="shared" si="205"/>
        <v>0</v>
      </c>
      <c r="H313" s="13">
        <f t="shared" si="205"/>
        <v>0</v>
      </c>
      <c r="I313" s="13">
        <f t="shared" si="205"/>
        <v>0</v>
      </c>
      <c r="J313" s="13">
        <f t="shared" si="205"/>
        <v>0</v>
      </c>
      <c r="K313" s="13">
        <f t="shared" si="205"/>
        <v>0</v>
      </c>
      <c r="L313" s="13">
        <f t="shared" si="205"/>
        <v>0</v>
      </c>
      <c r="M313" s="13">
        <f t="shared" si="205"/>
        <v>0</v>
      </c>
      <c r="N313" s="13">
        <f t="shared" si="205"/>
        <v>0</v>
      </c>
      <c r="O313" s="13"/>
      <c r="P313" s="13"/>
      <c r="Q313" s="13" t="s">
        <v>230</v>
      </c>
      <c r="R313" s="13" t="s">
        <v>533</v>
      </c>
      <c r="S313" s="49" t="str">
        <f>[4]!FormDisp(E313)</f>
        <v>=E211</v>
      </c>
      <c r="T313" s="49" t="str">
        <f>[4]!FormDisp(F313)</f>
        <v>=F211</v>
      </c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30">
      <c r="A314" s="1">
        <f t="shared" si="164"/>
        <v>314</v>
      </c>
      <c r="B314" s="91" t="s">
        <v>98</v>
      </c>
      <c r="C314" s="12" t="s">
        <v>16</v>
      </c>
      <c r="D314" s="13">
        <f t="shared" ref="D314:N314" si="206">D260</f>
        <v>0</v>
      </c>
      <c r="E314" s="13">
        <f t="shared" si="206"/>
        <v>3.5527136788005009E-15</v>
      </c>
      <c r="F314" s="13">
        <f t="shared" si="206"/>
        <v>3.5527136788005009E-15</v>
      </c>
      <c r="G314" s="13">
        <f t="shared" si="206"/>
        <v>7.1054273576010019E-15</v>
      </c>
      <c r="H314" s="13">
        <f t="shared" si="206"/>
        <v>0</v>
      </c>
      <c r="I314" s="13">
        <f t="shared" si="206"/>
        <v>3.5527136788005009E-15</v>
      </c>
      <c r="J314" s="13">
        <f t="shared" si="206"/>
        <v>0</v>
      </c>
      <c r="K314" s="13">
        <f t="shared" si="206"/>
        <v>0</v>
      </c>
      <c r="L314" s="13">
        <f t="shared" si="206"/>
        <v>0</v>
      </c>
      <c r="M314" s="13">
        <f t="shared" si="206"/>
        <v>0</v>
      </c>
      <c r="N314" s="13">
        <f t="shared" si="206"/>
        <v>0</v>
      </c>
      <c r="O314" s="13"/>
      <c r="P314" s="13"/>
      <c r="Q314" s="13" t="s">
        <v>466</v>
      </c>
      <c r="R314" s="13" t="s">
        <v>534</v>
      </c>
      <c r="S314" s="49" t="str">
        <f>[4]!FormDisp(E314)</f>
        <v>=E260</v>
      </c>
      <c r="T314" s="49" t="str">
        <f>[4]!FormDisp(F314)</f>
        <v>=F260</v>
      </c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30">
      <c r="A315" s="1">
        <f t="shared" si="164"/>
        <v>315</v>
      </c>
      <c r="B315" s="91" t="s">
        <v>106</v>
      </c>
      <c r="C315" s="12"/>
      <c r="D315" s="13">
        <f t="shared" ref="D315:I315" si="207">SUM(D308:D314)</f>
        <v>25</v>
      </c>
      <c r="E315" s="13">
        <f t="shared" si="207"/>
        <v>115.04804245426631</v>
      </c>
      <c r="F315" s="13">
        <f>SUM(F308:F314)</f>
        <v>114.66726145842858</v>
      </c>
      <c r="G315" s="13">
        <f t="shared" si="207"/>
        <v>124.48147739155092</v>
      </c>
      <c r="H315" s="13">
        <f t="shared" si="207"/>
        <v>134.64856349597366</v>
      </c>
      <c r="I315" s="13">
        <f t="shared" si="207"/>
        <v>145.71980789463888</v>
      </c>
      <c r="J315" s="13">
        <f>SUM(J308:J314)</f>
        <v>157.1884668974246</v>
      </c>
      <c r="K315" s="13">
        <f>SUM(K308:K314)</f>
        <v>169.2361987921719</v>
      </c>
      <c r="L315" s="13">
        <f>SUM(L308:L314)</f>
        <v>181.33138913662549</v>
      </c>
      <c r="M315" s="13">
        <f>SUM(M308:M314)</f>
        <v>193.35246766186665</v>
      </c>
      <c r="N315" s="13">
        <f>SUM(N308:N314)</f>
        <v>206.17052457108468</v>
      </c>
      <c r="O315" s="13"/>
      <c r="P315" s="13"/>
      <c r="Q315" s="13" t="s">
        <v>535</v>
      </c>
      <c r="R315" s="13" t="s">
        <v>536</v>
      </c>
      <c r="S315" s="49" t="str">
        <f>[4]!FormDisp(E315)</f>
        <v>=SUM(E308:E314)</v>
      </c>
      <c r="T315" s="49" t="str">
        <f>[4]!FormDisp(F315)</f>
        <v>=SUM(F308:F314)</v>
      </c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30">
      <c r="A316" s="1">
        <f t="shared" si="164"/>
        <v>316</v>
      </c>
      <c r="B316" s="91" t="s">
        <v>184</v>
      </c>
      <c r="C316" s="12" t="s">
        <v>17</v>
      </c>
      <c r="D316" s="13">
        <f t="shared" ref="D316:N316" si="208">D95</f>
        <v>50</v>
      </c>
      <c r="E316" s="13">
        <f t="shared" si="208"/>
        <v>50.5</v>
      </c>
      <c r="F316" s="13">
        <f t="shared" si="208"/>
        <v>51.510000000000005</v>
      </c>
      <c r="G316" s="13">
        <f t="shared" si="208"/>
        <v>52.540200000000013</v>
      </c>
      <c r="H316" s="13">
        <f t="shared" si="208"/>
        <v>53.853705000000005</v>
      </c>
      <c r="I316" s="13">
        <f t="shared" si="208"/>
        <v>55.200047625000003</v>
      </c>
      <c r="J316" s="13">
        <f t="shared" si="208"/>
        <v>56.580048815625005</v>
      </c>
      <c r="K316" s="13">
        <f t="shared" si="208"/>
        <v>57.994550036015639</v>
      </c>
      <c r="L316" s="13">
        <f t="shared" si="208"/>
        <v>59.44441378691603</v>
      </c>
      <c r="M316" s="13">
        <f t="shared" si="208"/>
        <v>60.930524131588939</v>
      </c>
      <c r="N316" s="13">
        <f t="shared" si="208"/>
        <v>62.453787234878661</v>
      </c>
      <c r="O316" s="13"/>
      <c r="P316" s="13"/>
      <c r="Q316" s="13" t="s">
        <v>339</v>
      </c>
      <c r="R316" s="13" t="s">
        <v>537</v>
      </c>
      <c r="S316" s="49" t="str">
        <f>[4]!FormDisp(E316)</f>
        <v>=E95</v>
      </c>
      <c r="T316" s="49" t="str">
        <f>[4]!FormDisp(F316)</f>
        <v>=F95</v>
      </c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5">
      <c r="A317" s="1">
        <f t="shared" si="164"/>
        <v>317</v>
      </c>
      <c r="B317" s="124" t="s">
        <v>0</v>
      </c>
      <c r="C317" s="12"/>
      <c r="D317" s="21">
        <f t="shared" ref="D317:N317" si="209">D316+D315</f>
        <v>75</v>
      </c>
      <c r="E317" s="21">
        <f t="shared" si="209"/>
        <v>165.54804245426629</v>
      </c>
      <c r="F317" s="21">
        <f t="shared" si="209"/>
        <v>166.17726145842857</v>
      </c>
      <c r="G317" s="21">
        <f t="shared" si="209"/>
        <v>177.02167739155095</v>
      </c>
      <c r="H317" s="21">
        <f t="shared" si="209"/>
        <v>188.50226849597368</v>
      </c>
      <c r="I317" s="21">
        <f t="shared" si="209"/>
        <v>200.91985551963887</v>
      </c>
      <c r="J317" s="21">
        <f t="shared" si="209"/>
        <v>213.76851571304962</v>
      </c>
      <c r="K317" s="21">
        <f t="shared" si="209"/>
        <v>227.23074882818753</v>
      </c>
      <c r="L317" s="21">
        <f t="shared" si="209"/>
        <v>240.77580292354151</v>
      </c>
      <c r="M317" s="21">
        <f t="shared" si="209"/>
        <v>254.28299179345561</v>
      </c>
      <c r="N317" s="21">
        <f t="shared" si="209"/>
        <v>268.62431180596332</v>
      </c>
      <c r="O317" s="21"/>
      <c r="P317" s="21"/>
      <c r="Q317" s="21" t="s">
        <v>538</v>
      </c>
      <c r="R317" s="21" t="s">
        <v>539</v>
      </c>
      <c r="S317" s="49" t="str">
        <f>[4]!FormDisp(E317)</f>
        <v>=E316+E315</v>
      </c>
      <c r="T317" s="49" t="str">
        <f>[4]!FormDisp(F317)</f>
        <v>=F316+F315</v>
      </c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30">
      <c r="A318" s="1">
        <f t="shared" si="164"/>
        <v>318</v>
      </c>
      <c r="B318" s="91" t="s">
        <v>107</v>
      </c>
      <c r="C318" s="12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 t="s">
        <v>222</v>
      </c>
      <c r="R318" s="125" t="s">
        <v>222</v>
      </c>
      <c r="S318" s="49" t="str">
        <f>[4]!FormDisp(E318)</f>
        <v/>
      </c>
      <c r="T318" s="49" t="str">
        <f>[4]!FormDisp(F318)</f>
        <v/>
      </c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30">
      <c r="A319" s="1">
        <f t="shared" si="164"/>
        <v>319</v>
      </c>
      <c r="B319" s="91" t="s">
        <v>108</v>
      </c>
      <c r="C319" s="12" t="s">
        <v>17</v>
      </c>
      <c r="D319" s="13">
        <f t="shared" ref="D319:I319" si="210">D201</f>
        <v>0</v>
      </c>
      <c r="E319" s="13">
        <f t="shared" si="210"/>
        <v>35.175482149777721</v>
      </c>
      <c r="F319" s="13">
        <f t="shared" si="210"/>
        <v>31.618828086834949</v>
      </c>
      <c r="G319" s="13">
        <f t="shared" si="210"/>
        <v>34.873443171540501</v>
      </c>
      <c r="H319" s="13">
        <f t="shared" si="210"/>
        <v>37.703858048968399</v>
      </c>
      <c r="I319" s="13">
        <f t="shared" si="210"/>
        <v>40.809700439647585</v>
      </c>
      <c r="J319" s="13">
        <f>J201</f>
        <v>44.001753014608582</v>
      </c>
      <c r="K319" s="13">
        <f>K201</f>
        <v>47.362470319468336</v>
      </c>
      <c r="L319" s="13">
        <f>L201</f>
        <v>50.714295430571674</v>
      </c>
      <c r="M319" s="13">
        <f>M201</f>
        <v>54.040618913178527</v>
      </c>
      <c r="N319" s="13">
        <f>N201</f>
        <v>57.623917251764112</v>
      </c>
      <c r="O319" s="13"/>
      <c r="P319" s="13"/>
      <c r="Q319" s="13" t="s">
        <v>405</v>
      </c>
      <c r="R319" s="13" t="s">
        <v>540</v>
      </c>
      <c r="S319" s="49" t="str">
        <f>[4]!FormDisp(E319)</f>
        <v>=E201</v>
      </c>
      <c r="T319" s="49" t="str">
        <f>[4]!FormDisp(F319)</f>
        <v>=F201</v>
      </c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30">
      <c r="A320" s="1">
        <f t="shared" si="164"/>
        <v>320</v>
      </c>
      <c r="B320" s="124" t="s">
        <v>169</v>
      </c>
      <c r="C320" s="12"/>
      <c r="D320" s="13">
        <f t="shared" ref="D320:N320" si="211">D207</f>
        <v>0</v>
      </c>
      <c r="E320" s="13">
        <f t="shared" si="211"/>
        <v>0</v>
      </c>
      <c r="F320" s="13">
        <f t="shared" si="211"/>
        <v>0</v>
      </c>
      <c r="G320" s="13">
        <f t="shared" si="211"/>
        <v>0</v>
      </c>
      <c r="H320" s="13">
        <f t="shared" si="211"/>
        <v>0</v>
      </c>
      <c r="I320" s="13">
        <f t="shared" si="211"/>
        <v>0</v>
      </c>
      <c r="J320" s="13">
        <f t="shared" si="211"/>
        <v>0</v>
      </c>
      <c r="K320" s="13">
        <f t="shared" si="211"/>
        <v>0</v>
      </c>
      <c r="L320" s="13">
        <f t="shared" si="211"/>
        <v>0</v>
      </c>
      <c r="M320" s="13">
        <f t="shared" si="211"/>
        <v>0</v>
      </c>
      <c r="N320" s="13">
        <f t="shared" si="211"/>
        <v>0</v>
      </c>
      <c r="O320" s="13"/>
      <c r="P320" s="13"/>
      <c r="Q320" s="13" t="s">
        <v>541</v>
      </c>
      <c r="R320" s="13" t="s">
        <v>542</v>
      </c>
      <c r="S320" s="49" t="str">
        <f>[4]!FormDisp(E320)</f>
        <v>=E207</v>
      </c>
      <c r="T320" s="49" t="str">
        <f>[4]!FormDisp(F320)</f>
        <v>=F207</v>
      </c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30">
      <c r="A321" s="1">
        <f t="shared" si="164"/>
        <v>321</v>
      </c>
      <c r="B321" s="91" t="s">
        <v>109</v>
      </c>
      <c r="C321" s="12" t="s">
        <v>16</v>
      </c>
      <c r="D321" s="13">
        <f t="shared" ref="D321:N321" si="212">D280</f>
        <v>25</v>
      </c>
      <c r="E321" s="13">
        <f t="shared" si="212"/>
        <v>63.66550460984223</v>
      </c>
      <c r="F321" s="13">
        <f t="shared" si="212"/>
        <v>55.779051626051356</v>
      </c>
      <c r="G321" s="13">
        <f t="shared" si="212"/>
        <v>42.180498160151757</v>
      </c>
      <c r="H321" s="13">
        <f t="shared" si="212"/>
        <v>23.559181782618833</v>
      </c>
      <c r="I321" s="13">
        <f t="shared" si="212"/>
        <v>0.22904606975159325</v>
      </c>
      <c r="J321" s="13">
        <f t="shared" si="212"/>
        <v>0</v>
      </c>
      <c r="K321" s="13">
        <f t="shared" si="212"/>
        <v>0</v>
      </c>
      <c r="L321" s="13">
        <f t="shared" si="212"/>
        <v>0</v>
      </c>
      <c r="M321" s="13">
        <f t="shared" si="212"/>
        <v>0</v>
      </c>
      <c r="N321" s="13">
        <f t="shared" si="212"/>
        <v>0</v>
      </c>
      <c r="O321" s="13"/>
      <c r="P321" s="13"/>
      <c r="Q321" s="13" t="s">
        <v>543</v>
      </c>
      <c r="R321" s="13" t="s">
        <v>544</v>
      </c>
      <c r="S321" s="49" t="str">
        <f>[4]!FormDisp(E321)</f>
        <v>=E280</v>
      </c>
      <c r="T321" s="49" t="str">
        <f>[4]!FormDisp(F321)</f>
        <v>=F280</v>
      </c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30">
      <c r="A322" s="1">
        <f t="shared" si="164"/>
        <v>322</v>
      </c>
      <c r="B322" s="91" t="s">
        <v>110</v>
      </c>
      <c r="C322" s="12"/>
      <c r="D322" s="13">
        <f t="shared" ref="D322:I322" si="213">SUM(D319:D321)</f>
        <v>25</v>
      </c>
      <c r="E322" s="13">
        <f t="shared" si="213"/>
        <v>98.840986759619952</v>
      </c>
      <c r="F322" s="13">
        <f t="shared" si="213"/>
        <v>87.397879712886308</v>
      </c>
      <c r="G322" s="13">
        <f t="shared" si="213"/>
        <v>77.053941331692258</v>
      </c>
      <c r="H322" s="13">
        <f t="shared" si="213"/>
        <v>61.263039831587236</v>
      </c>
      <c r="I322" s="13">
        <f t="shared" si="213"/>
        <v>41.038746509399175</v>
      </c>
      <c r="J322" s="13">
        <f>SUM(J319:J321)</f>
        <v>44.001753014608582</v>
      </c>
      <c r="K322" s="13">
        <f>SUM(K319:K321)</f>
        <v>47.362470319468336</v>
      </c>
      <c r="L322" s="13">
        <f>SUM(L319:L321)</f>
        <v>50.714295430571674</v>
      </c>
      <c r="M322" s="13">
        <f>SUM(M319:M321)</f>
        <v>54.040618913178527</v>
      </c>
      <c r="N322" s="13">
        <f>SUM(N319:N321)</f>
        <v>57.623917251764112</v>
      </c>
      <c r="O322" s="13"/>
      <c r="P322" s="13"/>
      <c r="Q322" s="13" t="s">
        <v>545</v>
      </c>
      <c r="R322" s="13" t="s">
        <v>546</v>
      </c>
      <c r="S322" s="49" t="str">
        <f>[4]!FormDisp(E322)</f>
        <v>=SUM(E319:E321)</v>
      </c>
      <c r="T322" s="49" t="str">
        <f>[4]!FormDisp(F322)</f>
        <v>=SUM(F319:F321)</v>
      </c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30">
      <c r="A323" s="1">
        <f t="shared" si="164"/>
        <v>323</v>
      </c>
      <c r="B323" s="91" t="s">
        <v>111</v>
      </c>
      <c r="C323" s="12" t="s">
        <v>16</v>
      </c>
      <c r="D323" s="13">
        <f t="shared" ref="D323:N323" si="214">D272+D287</f>
        <v>30</v>
      </c>
      <c r="E323" s="13">
        <f t="shared" si="214"/>
        <v>37.761600000000001</v>
      </c>
      <c r="F323" s="13">
        <f t="shared" si="214"/>
        <v>47.724178655999999</v>
      </c>
      <c r="G323" s="13">
        <f t="shared" si="214"/>
        <v>60.273096466872957</v>
      </c>
      <c r="H323" s="13">
        <f t="shared" si="214"/>
        <v>76.036184657069015</v>
      </c>
      <c r="I323" s="13">
        <f t="shared" si="214"/>
        <v>88.123552460884937</v>
      </c>
      <c r="J323" s="13">
        <f t="shared" si="214"/>
        <v>86.063725292154373</v>
      </c>
      <c r="K323" s="13">
        <f t="shared" si="214"/>
        <v>82.019757354370711</v>
      </c>
      <c r="L323" s="13">
        <f t="shared" si="214"/>
        <v>75.45755327736687</v>
      </c>
      <c r="M323" s="13">
        <f t="shared" si="214"/>
        <v>65.942658702726732</v>
      </c>
      <c r="N323" s="13">
        <f t="shared" si="214"/>
        <v>59.946836749480703</v>
      </c>
      <c r="O323" s="13"/>
      <c r="P323" s="13"/>
      <c r="Q323" s="13" t="s">
        <v>547</v>
      </c>
      <c r="R323" s="13" t="s">
        <v>548</v>
      </c>
      <c r="S323" s="49" t="str">
        <f>[4]!FormDisp(E323)</f>
        <v>=E272+E287</v>
      </c>
      <c r="T323" s="49" t="str">
        <f>[4]!FormDisp(F323)</f>
        <v>=F272+F287</v>
      </c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5">
      <c r="A324" s="1">
        <f t="shared" si="164"/>
        <v>324</v>
      </c>
      <c r="B324" s="91" t="s">
        <v>112</v>
      </c>
      <c r="C324" s="12"/>
      <c r="D324" s="13">
        <f t="shared" ref="D324:N324" si="215">D323+D322</f>
        <v>55</v>
      </c>
      <c r="E324" s="13">
        <f t="shared" si="215"/>
        <v>136.60258675961995</v>
      </c>
      <c r="F324" s="13">
        <f t="shared" si="215"/>
        <v>135.12205836888631</v>
      </c>
      <c r="G324" s="13">
        <f t="shared" si="215"/>
        <v>137.32703779856521</v>
      </c>
      <c r="H324" s="13">
        <f t="shared" si="215"/>
        <v>137.29922448865625</v>
      </c>
      <c r="I324" s="13">
        <f t="shared" si="215"/>
        <v>129.1622989702841</v>
      </c>
      <c r="J324" s="13">
        <f t="shared" si="215"/>
        <v>130.06547830676294</v>
      </c>
      <c r="K324" s="13">
        <f t="shared" si="215"/>
        <v>129.38222767383905</v>
      </c>
      <c r="L324" s="13">
        <f t="shared" si="215"/>
        <v>126.17184870793855</v>
      </c>
      <c r="M324" s="13">
        <f t="shared" si="215"/>
        <v>119.98327761590525</v>
      </c>
      <c r="N324" s="13">
        <f t="shared" si="215"/>
        <v>117.57075400124481</v>
      </c>
      <c r="O324" s="13"/>
      <c r="P324" s="13"/>
      <c r="Q324" s="13" t="s">
        <v>549</v>
      </c>
      <c r="R324" s="13" t="s">
        <v>550</v>
      </c>
      <c r="S324" s="49" t="str">
        <f>[4]!FormDisp(E324)</f>
        <v>=E323+E322</v>
      </c>
      <c r="T324" s="49" t="str">
        <f>[4]!FormDisp(F324)</f>
        <v>=F323+F322</v>
      </c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30">
      <c r="A325" s="1">
        <f t="shared" si="164"/>
        <v>325</v>
      </c>
      <c r="B325" s="91" t="s">
        <v>113</v>
      </c>
      <c r="C325" s="12" t="s">
        <v>18</v>
      </c>
      <c r="D325" s="13">
        <f>D8</f>
        <v>20</v>
      </c>
      <c r="E325" s="13">
        <f t="shared" ref="E325:N325" si="216">D325+E250</f>
        <v>29.174400000000002</v>
      </c>
      <c r="F325" s="13">
        <f t="shared" si="216"/>
        <v>40.733559104000008</v>
      </c>
      <c r="G325" s="13">
        <f t="shared" si="216"/>
        <v>55.172860221648648</v>
      </c>
      <c r="H325" s="13">
        <f t="shared" si="216"/>
        <v>73.198871703944221</v>
      </c>
      <c r="I325" s="13">
        <f t="shared" si="216"/>
        <v>90.577004076882588</v>
      </c>
      <c r="J325" s="13">
        <f t="shared" si="216"/>
        <v>96.261486372083809</v>
      </c>
      <c r="K325" s="13">
        <f t="shared" si="216"/>
        <v>101.19165638410308</v>
      </c>
      <c r="L325" s="13">
        <f t="shared" si="216"/>
        <v>104.93601930451082</v>
      </c>
      <c r="M325" s="13">
        <f t="shared" si="216"/>
        <v>107.08635818520182</v>
      </c>
      <c r="N325" s="13">
        <f t="shared" si="216"/>
        <v>111.79777936822464</v>
      </c>
      <c r="O325" s="13"/>
      <c r="P325" s="13"/>
      <c r="Q325" s="13" t="s">
        <v>551</v>
      </c>
      <c r="R325" s="13" t="s">
        <v>552</v>
      </c>
      <c r="S325" s="49" t="str">
        <f>[4]!FormDisp(E325)</f>
        <v>=D325+E250</v>
      </c>
      <c r="T325" s="49" t="str">
        <f>[4]!FormDisp(F325)</f>
        <v>=E325+F250</v>
      </c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30">
      <c r="A326" s="1">
        <f t="shared" si="164"/>
        <v>326</v>
      </c>
      <c r="B326" s="91" t="s">
        <v>114</v>
      </c>
      <c r="C326" s="12" t="s">
        <v>19</v>
      </c>
      <c r="D326" s="13">
        <f t="shared" ref="D326:I326" si="217">D303</f>
        <v>0</v>
      </c>
      <c r="E326" s="13">
        <f t="shared" si="217"/>
        <v>0</v>
      </c>
      <c r="F326" s="13">
        <f t="shared" si="217"/>
        <v>-0.22894430535365018</v>
      </c>
      <c r="G326" s="13">
        <f t="shared" si="217"/>
        <v>-9.6783560144576732</v>
      </c>
      <c r="H326" s="13">
        <f t="shared" si="217"/>
        <v>-15.478220628662861</v>
      </c>
      <c r="I326" s="13">
        <f t="shared" si="217"/>
        <v>-21.99582769662679</v>
      </c>
      <c r="J326" s="13">
        <f>J303</f>
        <v>-18.819447527527871</v>
      </c>
      <c r="K326" s="13">
        <f>K303</f>
        <v>-12.558448965797027</v>
      </c>
      <c r="L326" s="13">
        <f>L303</f>
        <v>-3.3431352297543455</v>
      </c>
      <c r="M326" s="13">
        <f>M303</f>
        <v>9.3511000885575903</v>
      </c>
      <c r="N326" s="13">
        <f>N303</f>
        <v>17.049971520523023</v>
      </c>
      <c r="O326" s="13"/>
      <c r="P326" s="13"/>
      <c r="Q326" s="13" t="s">
        <v>553</v>
      </c>
      <c r="R326" s="13" t="s">
        <v>554</v>
      </c>
      <c r="S326" s="49" t="str">
        <f>[4]!FormDisp(E326)</f>
        <v>=E303</v>
      </c>
      <c r="T326" s="49" t="str">
        <f>[4]!FormDisp(F326)</f>
        <v>=F303</v>
      </c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30">
      <c r="A327" s="1">
        <f t="shared" si="164"/>
        <v>327</v>
      </c>
      <c r="B327" s="124" t="s">
        <v>170</v>
      </c>
      <c r="C327" s="12"/>
      <c r="D327" s="13"/>
      <c r="E327" s="13">
        <f t="shared" ref="E327:N327" si="218">E301</f>
        <v>-0.22894430535365018</v>
      </c>
      <c r="F327" s="13">
        <f t="shared" si="218"/>
        <v>-9.4494117091040231</v>
      </c>
      <c r="G327" s="13">
        <f t="shared" si="218"/>
        <v>-5.7998646142051875</v>
      </c>
      <c r="H327" s="13">
        <f t="shared" si="218"/>
        <v>-6.5176070679639295</v>
      </c>
      <c r="I327" s="13">
        <f t="shared" si="218"/>
        <v>3.1763801690989202</v>
      </c>
      <c r="J327" s="13">
        <f t="shared" si="218"/>
        <v>6.2609985617308448</v>
      </c>
      <c r="K327" s="13">
        <f t="shared" si="218"/>
        <v>9.2153137360426811</v>
      </c>
      <c r="L327" s="13">
        <f t="shared" si="218"/>
        <v>13.011070140846723</v>
      </c>
      <c r="M327" s="13">
        <f t="shared" si="218"/>
        <v>17.862255903791294</v>
      </c>
      <c r="N327" s="13">
        <f t="shared" si="218"/>
        <v>22.205806915971408</v>
      </c>
      <c r="O327" s="13"/>
      <c r="P327" s="13"/>
      <c r="Q327" s="13" t="s">
        <v>555</v>
      </c>
      <c r="R327" s="13" t="s">
        <v>556</v>
      </c>
      <c r="S327" s="49" t="str">
        <f>[4]!FormDisp(E327)</f>
        <v>=E301</v>
      </c>
      <c r="T327" s="49" t="str">
        <f>[4]!FormDisp(F327)</f>
        <v>=F301</v>
      </c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30">
      <c r="A328" s="1">
        <f t="shared" si="164"/>
        <v>328</v>
      </c>
      <c r="B328" s="91" t="s">
        <v>64</v>
      </c>
      <c r="C328" s="12"/>
      <c r="D328" s="13"/>
      <c r="E328" s="13">
        <f>-E252</f>
        <v>0</v>
      </c>
      <c r="F328" s="13">
        <f t="shared" ref="F328:N328" si="219">E328-F252</f>
        <v>0</v>
      </c>
      <c r="G328" s="13">
        <f t="shared" si="219"/>
        <v>0</v>
      </c>
      <c r="H328" s="13">
        <f t="shared" si="219"/>
        <v>0</v>
      </c>
      <c r="I328" s="13">
        <f t="shared" si="219"/>
        <v>0</v>
      </c>
      <c r="J328" s="13">
        <f t="shared" si="219"/>
        <v>0</v>
      </c>
      <c r="K328" s="13">
        <f t="shared" si="219"/>
        <v>0</v>
      </c>
      <c r="L328" s="13">
        <f t="shared" si="219"/>
        <v>0</v>
      </c>
      <c r="M328" s="13">
        <f t="shared" si="219"/>
        <v>0</v>
      </c>
      <c r="N328" s="13">
        <f t="shared" si="219"/>
        <v>0</v>
      </c>
      <c r="O328" s="13"/>
      <c r="P328" s="13"/>
      <c r="Q328" s="13" t="s">
        <v>557</v>
      </c>
      <c r="R328" s="13" t="s">
        <v>558</v>
      </c>
      <c r="S328" s="49" t="str">
        <f>[4]!FormDisp(E328)</f>
        <v>=-E252</v>
      </c>
      <c r="T328" s="49" t="str">
        <f>[4]!FormDisp(F328)</f>
        <v>=E328-F252</v>
      </c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30">
      <c r="A329" s="1">
        <f t="shared" si="164"/>
        <v>329</v>
      </c>
      <c r="B329" s="91" t="s">
        <v>115</v>
      </c>
      <c r="C329" s="12"/>
      <c r="D329" s="21">
        <f t="shared" ref="D329:I329" si="220">SUM(D319:D328)-D324-D322</f>
        <v>75</v>
      </c>
      <c r="E329" s="21">
        <f t="shared" si="220"/>
        <v>165.54804245426629</v>
      </c>
      <c r="F329" s="21">
        <f t="shared" si="220"/>
        <v>166.17726145842857</v>
      </c>
      <c r="G329" s="21">
        <f t="shared" si="220"/>
        <v>177.02167739155095</v>
      </c>
      <c r="H329" s="21">
        <f t="shared" si="220"/>
        <v>188.50226849597365</v>
      </c>
      <c r="I329" s="21">
        <f t="shared" si="220"/>
        <v>200.91985551963882</v>
      </c>
      <c r="J329" s="21">
        <f>SUM(J319:J328)-J324-J322</f>
        <v>213.76851571304974</v>
      </c>
      <c r="K329" s="21">
        <f>SUM(K319:K328)-K324-K322</f>
        <v>227.23074882818781</v>
      </c>
      <c r="L329" s="21">
        <f>SUM(L319:L328)-L324-L322</f>
        <v>240.77580292354168</v>
      </c>
      <c r="M329" s="21">
        <f>SUM(M319:M328)-M324-M322</f>
        <v>254.28299179345598</v>
      </c>
      <c r="N329" s="21">
        <f>SUM(N319:N328)-N324-N322</f>
        <v>268.62431180596383</v>
      </c>
      <c r="O329" s="21"/>
      <c r="P329" s="21"/>
      <c r="Q329" s="21" t="s">
        <v>559</v>
      </c>
      <c r="R329" s="21" t="s">
        <v>560</v>
      </c>
      <c r="S329" s="49" t="str">
        <f>[4]!FormDisp(E329)</f>
        <v>=SUM(E319:E328)-E324-E322</v>
      </c>
      <c r="T329" s="49" t="str">
        <f>[4]!FormDisp(F329)</f>
        <v>=SUM(F319:F328)-F324-F322</v>
      </c>
      <c r="U329" s="4"/>
      <c r="V329" s="4"/>
      <c r="W329" s="32"/>
      <c r="X329" s="32"/>
      <c r="Y329" s="32"/>
      <c r="Z329" s="32"/>
      <c r="AA329" s="32"/>
      <c r="AB329" s="4"/>
      <c r="AC329" s="4"/>
      <c r="AD329" s="4"/>
      <c r="AE329" s="4"/>
      <c r="AF329" s="4"/>
    </row>
    <row r="330" spans="1:32" ht="15">
      <c r="A330" s="1">
        <f t="shared" si="164"/>
        <v>330</v>
      </c>
      <c r="B330" s="126" t="s">
        <v>20</v>
      </c>
      <c r="C330" s="12"/>
      <c r="D330" s="13">
        <f t="shared" ref="D330:I330" si="221">D329-D317</f>
        <v>0</v>
      </c>
      <c r="E330" s="13">
        <f t="shared" si="221"/>
        <v>0</v>
      </c>
      <c r="F330" s="13">
        <f t="shared" si="221"/>
        <v>0</v>
      </c>
      <c r="G330" s="13">
        <f t="shared" si="221"/>
        <v>0</v>
      </c>
      <c r="H330" s="13">
        <f t="shared" si="221"/>
        <v>0</v>
      </c>
      <c r="I330" s="13">
        <f t="shared" si="221"/>
        <v>0</v>
      </c>
      <c r="J330" s="13">
        <f>J329-J317</f>
        <v>0</v>
      </c>
      <c r="K330" s="13">
        <f>K329-K317</f>
        <v>2.8421709430404007E-13</v>
      </c>
      <c r="L330" s="13">
        <f>L329-L317</f>
        <v>0</v>
      </c>
      <c r="M330" s="13">
        <f>M329-M317</f>
        <v>3.694822225952521E-13</v>
      </c>
      <c r="N330" s="13">
        <f>N329-N317</f>
        <v>5.1159076974727213E-13</v>
      </c>
      <c r="O330" s="13"/>
      <c r="P330" s="13"/>
      <c r="Q330" s="13" t="s">
        <v>561</v>
      </c>
      <c r="R330" s="13" t="s">
        <v>562</v>
      </c>
      <c r="S330" s="49" t="str">
        <f>[4]!FormDisp(E330)</f>
        <v>=E329-E317</v>
      </c>
      <c r="T330" s="49" t="str">
        <f>[4]!FormDisp(F330)</f>
        <v>=F329-F317</v>
      </c>
      <c r="U330" s="4"/>
      <c r="V330" s="4"/>
      <c r="W330" s="32"/>
      <c r="X330" s="32"/>
      <c r="Y330" s="32"/>
      <c r="Z330" s="32"/>
      <c r="AA330" s="32"/>
      <c r="AB330" s="4"/>
      <c r="AC330" s="4"/>
      <c r="AD330" s="4"/>
      <c r="AE330" s="4"/>
      <c r="AF330" s="4"/>
    </row>
    <row r="331" spans="1:32">
      <c r="X331"/>
      <c r="Z331" s="54"/>
      <c r="AA331" s="54"/>
    </row>
    <row r="332" spans="1:32">
      <c r="X332"/>
      <c r="Z332" s="54"/>
      <c r="AA332" s="54"/>
    </row>
    <row r="333" spans="1:32">
      <c r="X333"/>
      <c r="Z333" s="54"/>
      <c r="AA333" s="54"/>
    </row>
    <row r="334" spans="1:32">
      <c r="X334"/>
      <c r="Z334" s="54"/>
      <c r="AA334" s="54"/>
    </row>
    <row r="335" spans="1:32">
      <c r="X335"/>
      <c r="Z335" s="54"/>
      <c r="AA335" s="54"/>
    </row>
    <row r="336" spans="1:32">
      <c r="X336"/>
      <c r="Z336" s="54"/>
      <c r="AA336" s="54"/>
    </row>
    <row r="337" spans="24:27">
      <c r="X337"/>
      <c r="Z337" s="54"/>
      <c r="AA337" s="54"/>
    </row>
    <row r="338" spans="24:27">
      <c r="X338"/>
      <c r="Z338" s="54"/>
      <c r="AA338" s="54"/>
    </row>
    <row r="339" spans="24:27">
      <c r="X339"/>
      <c r="Z339" s="54"/>
      <c r="AA339" s="54"/>
    </row>
    <row r="340" spans="24:27">
      <c r="X340"/>
      <c r="Z340" s="54"/>
      <c r="AA340" s="54"/>
    </row>
    <row r="341" spans="24:27">
      <c r="X341"/>
      <c r="Z341" s="54"/>
      <c r="AA341" s="54"/>
    </row>
    <row r="342" spans="24:27">
      <c r="X342"/>
      <c r="Z342" s="54"/>
      <c r="AA342" s="54"/>
    </row>
    <row r="343" spans="24:27">
      <c r="X343"/>
      <c r="Z343" s="54"/>
      <c r="AA343" s="54"/>
    </row>
    <row r="344" spans="24:27">
      <c r="X344"/>
      <c r="Z344" s="54"/>
      <c r="AA344" s="54"/>
    </row>
    <row r="345" spans="24:27">
      <c r="X345"/>
      <c r="Z345" s="54"/>
      <c r="AA345" s="54"/>
    </row>
    <row r="346" spans="24:27">
      <c r="X346"/>
      <c r="Z346" s="54"/>
      <c r="AA346" s="54"/>
    </row>
    <row r="347" spans="24:27">
      <c r="X347"/>
      <c r="Z347" s="54"/>
      <c r="AA347" s="54"/>
    </row>
    <row r="348" spans="24:27">
      <c r="X348"/>
      <c r="Z348" s="54"/>
      <c r="AA348" s="54"/>
    </row>
    <row r="349" spans="24:27">
      <c r="X349"/>
      <c r="Z349" s="54"/>
      <c r="AA349" s="54"/>
    </row>
    <row r="350" spans="24:27">
      <c r="X350"/>
      <c r="Z350" s="54"/>
      <c r="AA350" s="54"/>
    </row>
    <row r="351" spans="24:27">
      <c r="X351"/>
      <c r="Z351" s="54"/>
      <c r="AA351" s="54"/>
    </row>
    <row r="352" spans="24:27">
      <c r="X352"/>
      <c r="Z352" s="54"/>
      <c r="AA352" s="54"/>
    </row>
    <row r="353" spans="24:27">
      <c r="X353"/>
      <c r="Z353" s="54"/>
      <c r="AA353" s="54"/>
    </row>
    <row r="354" spans="24:27">
      <c r="X354"/>
      <c r="Z354" s="54"/>
      <c r="AA354" s="54"/>
    </row>
    <row r="355" spans="24:27">
      <c r="X355"/>
      <c r="Z355" s="54"/>
      <c r="AA355" s="54"/>
    </row>
    <row r="356" spans="24:27">
      <c r="X356"/>
      <c r="Z356" s="54"/>
      <c r="AA356" s="54"/>
    </row>
    <row r="357" spans="24:27">
      <c r="X357"/>
      <c r="Z357" s="54"/>
      <c r="AA357" s="54"/>
    </row>
    <row r="358" spans="24:27">
      <c r="X358"/>
      <c r="Z358" s="54"/>
      <c r="AA358" s="54"/>
    </row>
    <row r="359" spans="24:27">
      <c r="X359"/>
      <c r="Z359" s="54"/>
      <c r="AA359" s="54"/>
    </row>
    <row r="360" spans="24:27">
      <c r="X360"/>
      <c r="Z360" s="54"/>
      <c r="AA360" s="54"/>
    </row>
    <row r="361" spans="24:27">
      <c r="X361"/>
      <c r="Z361" s="54"/>
      <c r="AA361" s="54"/>
    </row>
    <row r="362" spans="24:27">
      <c r="X362"/>
      <c r="Z362" s="54"/>
      <c r="AA362" s="54"/>
    </row>
    <row r="363" spans="24:27">
      <c r="X363"/>
      <c r="Z363" s="54"/>
      <c r="AA363" s="54"/>
    </row>
    <row r="364" spans="24:27">
      <c r="X364"/>
      <c r="Z364" s="54"/>
      <c r="AA364" s="54"/>
    </row>
    <row r="365" spans="24:27">
      <c r="X365"/>
      <c r="Z365" s="54"/>
      <c r="AA365" s="54"/>
    </row>
    <row r="366" spans="24:27">
      <c r="X366"/>
      <c r="Z366" s="54"/>
      <c r="AA366" s="54"/>
    </row>
    <row r="367" spans="24:27">
      <c r="X367"/>
      <c r="Z367" s="54"/>
      <c r="AA367" s="54"/>
    </row>
    <row r="368" spans="24:27">
      <c r="X368"/>
      <c r="Z368" s="54"/>
      <c r="AA368" s="54"/>
    </row>
    <row r="369" spans="24:27">
      <c r="X369"/>
      <c r="Z369" s="54"/>
      <c r="AA369" s="54"/>
    </row>
    <row r="370" spans="24:27">
      <c r="X370"/>
      <c r="Z370" s="54"/>
      <c r="AA370" s="54"/>
    </row>
    <row r="371" spans="24:27">
      <c r="X371"/>
      <c r="Z371" s="54"/>
      <c r="AA371" s="54"/>
    </row>
    <row r="372" spans="24:27">
      <c r="X372"/>
      <c r="Z372" s="54"/>
      <c r="AA372" s="54"/>
    </row>
    <row r="373" spans="24:27">
      <c r="X373"/>
      <c r="Z373" s="54"/>
      <c r="AA373" s="54"/>
    </row>
    <row r="374" spans="24:27">
      <c r="X374"/>
      <c r="Z374" s="54"/>
      <c r="AA374" s="54"/>
    </row>
    <row r="375" spans="24:27">
      <c r="X375"/>
      <c r="Z375" s="54"/>
      <c r="AA375" s="54"/>
    </row>
    <row r="376" spans="24:27">
      <c r="X376"/>
      <c r="Z376" s="54"/>
      <c r="AA376" s="54"/>
    </row>
    <row r="377" spans="24:27">
      <c r="X377"/>
      <c r="Z377" s="54"/>
      <c r="AA377" s="54"/>
    </row>
    <row r="378" spans="24:27">
      <c r="X378"/>
      <c r="Z378" s="54"/>
      <c r="AA378" s="54"/>
    </row>
    <row r="379" spans="24:27">
      <c r="X379"/>
      <c r="Z379" s="54"/>
      <c r="AA379" s="54"/>
    </row>
    <row r="380" spans="24:27">
      <c r="X380"/>
      <c r="Z380" s="54"/>
      <c r="AA380" s="54"/>
    </row>
    <row r="381" spans="24:27">
      <c r="X381"/>
      <c r="Z381" s="54"/>
      <c r="AA381" s="54"/>
    </row>
    <row r="382" spans="24:27">
      <c r="X382"/>
      <c r="Z382" s="54"/>
      <c r="AA382" s="54"/>
    </row>
    <row r="383" spans="24:27">
      <c r="X383"/>
      <c r="Z383" s="54"/>
      <c r="AA383" s="54"/>
    </row>
    <row r="384" spans="24:27">
      <c r="X384"/>
      <c r="Z384" s="54"/>
      <c r="AA384" s="54"/>
    </row>
    <row r="385" spans="24:27">
      <c r="X385"/>
      <c r="Z385" s="54"/>
      <c r="AA385" s="54"/>
    </row>
    <row r="386" spans="24:27">
      <c r="X386"/>
      <c r="Z386" s="54"/>
      <c r="AA386" s="54"/>
    </row>
    <row r="387" spans="24:27">
      <c r="X387"/>
      <c r="Z387" s="54"/>
      <c r="AA387" s="54"/>
    </row>
    <row r="388" spans="24:27">
      <c r="X388"/>
      <c r="Z388" s="54"/>
      <c r="AA388" s="54"/>
    </row>
    <row r="389" spans="24:27">
      <c r="X389"/>
      <c r="Z389" s="54"/>
      <c r="AA389" s="54"/>
    </row>
    <row r="390" spans="24:27">
      <c r="X390"/>
      <c r="Z390" s="54"/>
      <c r="AA390" s="54"/>
    </row>
    <row r="391" spans="24:27">
      <c r="X391"/>
      <c r="Z391" s="54"/>
      <c r="AA391" s="54"/>
    </row>
    <row r="392" spans="24:27">
      <c r="X392"/>
      <c r="Z392" s="54"/>
      <c r="AA392" s="54"/>
    </row>
    <row r="393" spans="24:27">
      <c r="X393"/>
      <c r="Z393" s="54"/>
      <c r="AA393" s="54"/>
    </row>
    <row r="394" spans="24:27">
      <c r="X394"/>
      <c r="Z394" s="54"/>
      <c r="AA394" s="54"/>
    </row>
    <row r="395" spans="24:27">
      <c r="X395"/>
      <c r="Z395" s="54"/>
      <c r="AA395" s="54"/>
    </row>
    <row r="396" spans="24:27">
      <c r="X396"/>
      <c r="Z396" s="54"/>
      <c r="AA396" s="54"/>
    </row>
    <row r="397" spans="24:27">
      <c r="X397"/>
      <c r="Z397" s="54"/>
      <c r="AA397" s="54"/>
    </row>
    <row r="398" spans="24:27">
      <c r="X398"/>
      <c r="Z398" s="54"/>
      <c r="AA398" s="54"/>
    </row>
    <row r="399" spans="24:27">
      <c r="X399"/>
      <c r="Z399" s="54"/>
      <c r="AA399" s="54"/>
    </row>
    <row r="400" spans="24:27">
      <c r="X400"/>
      <c r="Z400" s="54"/>
      <c r="AA400" s="54"/>
    </row>
    <row r="401" spans="24:27">
      <c r="X401"/>
      <c r="Z401" s="54"/>
      <c r="AA401" s="54"/>
    </row>
    <row r="402" spans="24:27">
      <c r="X402"/>
      <c r="Z402" s="54"/>
      <c r="AA402" s="54"/>
    </row>
    <row r="403" spans="24:27">
      <c r="X403"/>
      <c r="Z403" s="54"/>
      <c r="AA403" s="54"/>
    </row>
    <row r="404" spans="24:27">
      <c r="X404"/>
      <c r="Z404" s="54"/>
      <c r="AA404" s="54"/>
    </row>
    <row r="405" spans="24:27">
      <c r="X405"/>
      <c r="Z405" s="54"/>
      <c r="AA405" s="54"/>
    </row>
    <row r="406" spans="24:27">
      <c r="X406"/>
      <c r="Z406" s="54"/>
      <c r="AA406" s="54"/>
    </row>
    <row r="407" spans="24:27">
      <c r="X407"/>
      <c r="Z407" s="54"/>
      <c r="AA407" s="54"/>
    </row>
    <row r="408" spans="24:27">
      <c r="X408"/>
      <c r="Z408" s="54"/>
      <c r="AA408" s="54"/>
    </row>
    <row r="409" spans="24:27">
      <c r="X409"/>
      <c r="Z409" s="54"/>
      <c r="AA409" s="54"/>
    </row>
    <row r="410" spans="24:27">
      <c r="X410"/>
      <c r="Z410" s="54"/>
      <c r="AA410" s="54"/>
    </row>
    <row r="411" spans="24:27">
      <c r="X411"/>
      <c r="Z411" s="54"/>
      <c r="AA411" s="54"/>
    </row>
    <row r="412" spans="24:27">
      <c r="X412"/>
      <c r="Z412" s="54"/>
      <c r="AA412" s="54"/>
    </row>
    <row r="413" spans="24:27">
      <c r="X413"/>
      <c r="Z413" s="54"/>
      <c r="AA413" s="54"/>
    </row>
    <row r="414" spans="24:27">
      <c r="X414"/>
      <c r="Z414" s="54"/>
      <c r="AA414" s="54"/>
    </row>
    <row r="415" spans="24:27">
      <c r="X415"/>
      <c r="Z415" s="54"/>
      <c r="AA415" s="54"/>
    </row>
    <row r="416" spans="24:27">
      <c r="X416"/>
      <c r="Z416" s="54"/>
      <c r="AA416" s="54"/>
    </row>
    <row r="417" spans="24:27">
      <c r="X417"/>
      <c r="Z417" s="54"/>
      <c r="AA417" s="54"/>
    </row>
    <row r="418" spans="24:27">
      <c r="X418"/>
      <c r="Z418" s="54"/>
      <c r="AA418" s="54"/>
    </row>
    <row r="419" spans="24:27">
      <c r="X419"/>
      <c r="Z419" s="54"/>
      <c r="AA419" s="54"/>
    </row>
    <row r="420" spans="24:27">
      <c r="X420"/>
      <c r="Z420" s="54"/>
      <c r="AA420" s="54"/>
    </row>
    <row r="421" spans="24:27">
      <c r="X421"/>
      <c r="Z421" s="54"/>
      <c r="AA421" s="54"/>
    </row>
    <row r="422" spans="24:27">
      <c r="X422"/>
      <c r="Z422" s="54"/>
      <c r="AA422" s="54"/>
    </row>
    <row r="423" spans="24:27">
      <c r="X423"/>
      <c r="Z423" s="54"/>
      <c r="AA423" s="54"/>
    </row>
    <row r="424" spans="24:27">
      <c r="X424"/>
      <c r="Z424" s="54"/>
      <c r="AA424" s="54"/>
    </row>
    <row r="425" spans="24:27">
      <c r="X425"/>
      <c r="Z425" s="54"/>
      <c r="AA425" s="54"/>
    </row>
    <row r="426" spans="24:27">
      <c r="X426"/>
      <c r="Z426" s="54"/>
      <c r="AA426" s="54"/>
    </row>
    <row r="427" spans="24:27">
      <c r="X427"/>
      <c r="Z427" s="54"/>
      <c r="AA427" s="54"/>
    </row>
    <row r="428" spans="24:27">
      <c r="X428"/>
      <c r="Z428" s="54"/>
      <c r="AA428" s="54"/>
    </row>
    <row r="429" spans="24:27">
      <c r="X429"/>
      <c r="Z429" s="54"/>
      <c r="AA429" s="54"/>
    </row>
    <row r="430" spans="24:27">
      <c r="X430"/>
      <c r="Z430" s="54"/>
      <c r="AA430" s="54"/>
    </row>
    <row r="431" spans="24:27">
      <c r="X431"/>
      <c r="Z431" s="54"/>
      <c r="AA431" s="54"/>
    </row>
    <row r="432" spans="24:27">
      <c r="X432"/>
      <c r="Z432" s="54"/>
      <c r="AA432" s="54"/>
    </row>
    <row r="433" spans="24:27">
      <c r="X433"/>
      <c r="Z433" s="54"/>
      <c r="AA433" s="54"/>
    </row>
    <row r="434" spans="24:27">
      <c r="X434"/>
      <c r="Z434" s="54"/>
      <c r="AA434" s="54"/>
    </row>
    <row r="435" spans="24:27">
      <c r="X435"/>
      <c r="Z435" s="54"/>
      <c r="AA435" s="54"/>
    </row>
    <row r="436" spans="24:27">
      <c r="X436"/>
      <c r="Z436" s="54"/>
      <c r="AA436" s="54"/>
    </row>
    <row r="437" spans="24:27">
      <c r="X437"/>
      <c r="Z437" s="54"/>
      <c r="AA437" s="54"/>
    </row>
    <row r="438" spans="24:27">
      <c r="X438"/>
      <c r="Z438" s="54"/>
      <c r="AA438" s="54"/>
    </row>
    <row r="439" spans="24:27">
      <c r="X439"/>
      <c r="Z439" s="54"/>
      <c r="AA439" s="54"/>
    </row>
    <row r="440" spans="24:27">
      <c r="X440"/>
      <c r="Z440" s="54"/>
      <c r="AA440" s="54"/>
    </row>
    <row r="441" spans="24:27">
      <c r="X441"/>
      <c r="Z441" s="54"/>
      <c r="AA441" s="54"/>
    </row>
    <row r="442" spans="24:27">
      <c r="X442"/>
      <c r="Z442" s="54"/>
      <c r="AA442" s="54"/>
    </row>
    <row r="443" spans="24:27">
      <c r="X443"/>
      <c r="Z443" s="54"/>
      <c r="AA443" s="54"/>
    </row>
    <row r="444" spans="24:27">
      <c r="X444"/>
      <c r="Z444" s="54"/>
      <c r="AA444" s="54"/>
    </row>
    <row r="445" spans="24:27">
      <c r="X445"/>
      <c r="Z445" s="54"/>
      <c r="AA445" s="54"/>
    </row>
    <row r="446" spans="24:27">
      <c r="X446"/>
      <c r="Z446" s="54"/>
      <c r="AA446" s="54"/>
    </row>
    <row r="447" spans="24:27">
      <c r="X447"/>
      <c r="Z447" s="54"/>
      <c r="AA447" s="54"/>
    </row>
    <row r="448" spans="24:27">
      <c r="X448"/>
      <c r="Z448" s="54"/>
      <c r="AA448" s="54"/>
    </row>
    <row r="449" spans="24:27">
      <c r="X449"/>
      <c r="Z449" s="54"/>
      <c r="AA449" s="54"/>
    </row>
    <row r="450" spans="24:27">
      <c r="X450"/>
      <c r="Z450" s="54"/>
      <c r="AA450" s="54"/>
    </row>
    <row r="451" spans="24:27">
      <c r="X451"/>
      <c r="Z451" s="54"/>
      <c r="AA451" s="54"/>
    </row>
    <row r="452" spans="24:27">
      <c r="X452"/>
      <c r="Z452" s="54"/>
      <c r="AA452" s="54"/>
    </row>
    <row r="453" spans="24:27">
      <c r="X453"/>
      <c r="Z453" s="54"/>
      <c r="AA453" s="54"/>
    </row>
    <row r="454" spans="24:27">
      <c r="X454"/>
      <c r="Z454" s="54"/>
      <c r="AA454" s="54"/>
    </row>
    <row r="455" spans="24:27">
      <c r="X455"/>
      <c r="Z455" s="54"/>
      <c r="AA455" s="54"/>
    </row>
    <row r="456" spans="24:27">
      <c r="X456"/>
      <c r="Z456" s="54"/>
      <c r="AA456" s="54"/>
    </row>
    <row r="457" spans="24:27">
      <c r="X457"/>
      <c r="Z457" s="54"/>
      <c r="AA457" s="54"/>
    </row>
    <row r="458" spans="24:27">
      <c r="X458"/>
      <c r="Z458" s="54"/>
      <c r="AA458" s="54"/>
    </row>
    <row r="459" spans="24:27">
      <c r="X459"/>
      <c r="Z459" s="54"/>
      <c r="AA459" s="54"/>
    </row>
    <row r="460" spans="24:27">
      <c r="X460"/>
      <c r="Z460" s="54"/>
      <c r="AA460" s="54"/>
    </row>
    <row r="461" spans="24:27">
      <c r="X461"/>
      <c r="Z461" s="54"/>
      <c r="AA461" s="54"/>
    </row>
    <row r="462" spans="24:27">
      <c r="X462"/>
      <c r="Z462" s="54"/>
      <c r="AA462" s="54"/>
    </row>
    <row r="463" spans="24:27">
      <c r="X463"/>
      <c r="Z463" s="54"/>
      <c r="AA463" s="54"/>
    </row>
    <row r="464" spans="24:27">
      <c r="X464"/>
      <c r="Z464" s="54"/>
      <c r="AA464" s="54"/>
    </row>
    <row r="465" spans="24:27">
      <c r="X465"/>
      <c r="Z465" s="54"/>
      <c r="AA465" s="54"/>
    </row>
    <row r="466" spans="24:27">
      <c r="X466"/>
      <c r="Z466" s="54"/>
      <c r="AA466" s="54"/>
    </row>
    <row r="467" spans="24:27">
      <c r="X467"/>
      <c r="Z467" s="54"/>
      <c r="AA467" s="54"/>
    </row>
    <row r="468" spans="24:27">
      <c r="X468"/>
      <c r="Z468" s="54"/>
      <c r="AA468" s="54"/>
    </row>
    <row r="469" spans="24:27">
      <c r="X469"/>
      <c r="Z469" s="54"/>
      <c r="AA469" s="54"/>
    </row>
    <row r="470" spans="24:27">
      <c r="X470"/>
      <c r="Z470" s="54"/>
      <c r="AA470" s="54"/>
    </row>
    <row r="471" spans="24:27">
      <c r="X471"/>
      <c r="Z471" s="54"/>
      <c r="AA471" s="54"/>
    </row>
    <row r="472" spans="24:27">
      <c r="X472"/>
      <c r="Z472" s="54"/>
      <c r="AA472" s="54"/>
    </row>
    <row r="473" spans="24:27">
      <c r="X473"/>
      <c r="Z473" s="54"/>
      <c r="AA473" s="54"/>
    </row>
    <row r="474" spans="24:27">
      <c r="X474"/>
      <c r="Z474" s="54"/>
      <c r="AA474" s="54"/>
    </row>
    <row r="475" spans="24:27">
      <c r="X475"/>
      <c r="Z475" s="54"/>
      <c r="AA475" s="54"/>
    </row>
    <row r="476" spans="24:27">
      <c r="X476"/>
      <c r="Z476" s="54"/>
      <c r="AA476" s="54"/>
    </row>
    <row r="477" spans="24:27">
      <c r="X477"/>
      <c r="Z477" s="54"/>
      <c r="AA477" s="54"/>
    </row>
    <row r="478" spans="24:27">
      <c r="X478"/>
      <c r="Z478" s="54"/>
      <c r="AA478" s="54"/>
    </row>
    <row r="479" spans="24:27">
      <c r="X479"/>
      <c r="Z479" s="54"/>
      <c r="AA479" s="54"/>
    </row>
    <row r="480" spans="24:27">
      <c r="X480"/>
      <c r="Z480" s="54"/>
      <c r="AA480" s="54"/>
    </row>
    <row r="481" spans="24:27">
      <c r="X481"/>
      <c r="Z481" s="54"/>
      <c r="AA481" s="54"/>
    </row>
    <row r="482" spans="24:27">
      <c r="X482"/>
      <c r="Z482" s="54"/>
      <c r="AA482" s="54"/>
    </row>
    <row r="483" spans="24:27">
      <c r="X483"/>
      <c r="Z483" s="54"/>
      <c r="AA483" s="54"/>
    </row>
    <row r="484" spans="24:27">
      <c r="X484"/>
      <c r="Z484" s="54"/>
      <c r="AA484" s="54"/>
    </row>
    <row r="485" spans="24:27">
      <c r="X485"/>
      <c r="Z485" s="54"/>
      <c r="AA485" s="54"/>
    </row>
    <row r="486" spans="24:27">
      <c r="X486"/>
      <c r="Z486" s="54"/>
      <c r="AA486" s="54"/>
    </row>
    <row r="487" spans="24:27">
      <c r="X487"/>
      <c r="Z487" s="54"/>
      <c r="AA487" s="54"/>
    </row>
    <row r="488" spans="24:27">
      <c r="X488"/>
      <c r="Z488" s="54"/>
      <c r="AA488" s="54"/>
    </row>
    <row r="489" spans="24:27">
      <c r="X489"/>
      <c r="Z489" s="54"/>
      <c r="AA489" s="54"/>
    </row>
    <row r="490" spans="24:27">
      <c r="X490"/>
      <c r="Z490" s="54"/>
      <c r="AA490" s="54"/>
    </row>
    <row r="491" spans="24:27">
      <c r="X491"/>
      <c r="Z491" s="54"/>
      <c r="AA491" s="54"/>
    </row>
    <row r="492" spans="24:27">
      <c r="X492"/>
      <c r="Z492" s="54"/>
      <c r="AA492" s="54"/>
    </row>
    <row r="493" spans="24:27">
      <c r="X493"/>
      <c r="Z493" s="54"/>
      <c r="AA493" s="54"/>
    </row>
    <row r="494" spans="24:27">
      <c r="X494"/>
      <c r="Z494" s="54"/>
      <c r="AA494" s="54"/>
    </row>
    <row r="495" spans="24:27">
      <c r="X495"/>
      <c r="Z495" s="54"/>
      <c r="AA495" s="54"/>
    </row>
    <row r="496" spans="24:27">
      <c r="X496"/>
      <c r="Z496" s="54"/>
      <c r="AA496" s="54"/>
    </row>
    <row r="497" spans="24:27">
      <c r="X497"/>
      <c r="Z497" s="54"/>
      <c r="AA497" s="54"/>
    </row>
    <row r="498" spans="24:27">
      <c r="X498"/>
      <c r="Z498" s="54"/>
      <c r="AA498" s="54"/>
    </row>
    <row r="499" spans="24:27">
      <c r="X499"/>
      <c r="Z499" s="54"/>
      <c r="AA499" s="54"/>
    </row>
    <row r="500" spans="24:27">
      <c r="X500"/>
      <c r="Z500" s="54"/>
      <c r="AA500" s="54"/>
    </row>
    <row r="501" spans="24:27">
      <c r="X501"/>
      <c r="Z501" s="54"/>
      <c r="AA501" s="54"/>
    </row>
    <row r="502" spans="24:27">
      <c r="X502"/>
      <c r="Z502" s="54"/>
      <c r="AA502" s="54"/>
    </row>
    <row r="503" spans="24:27">
      <c r="X503"/>
      <c r="Z503" s="54"/>
      <c r="AA503" s="54"/>
    </row>
    <row r="504" spans="24:27">
      <c r="X504"/>
      <c r="Z504" s="54"/>
      <c r="AA504" s="54"/>
    </row>
    <row r="505" spans="24:27">
      <c r="X505"/>
      <c r="Z505" s="54"/>
      <c r="AA505" s="54"/>
    </row>
    <row r="506" spans="24:27">
      <c r="X506"/>
      <c r="Z506" s="54"/>
      <c r="AA506" s="54"/>
    </row>
    <row r="507" spans="24:27">
      <c r="X507"/>
      <c r="Z507" s="54"/>
      <c r="AA507" s="54"/>
    </row>
    <row r="508" spans="24:27">
      <c r="X508"/>
      <c r="Z508" s="54"/>
      <c r="AA508" s="54"/>
    </row>
    <row r="509" spans="24:27">
      <c r="X509"/>
      <c r="Z509" s="54"/>
      <c r="AA509" s="54"/>
    </row>
    <row r="510" spans="24:27">
      <c r="X510"/>
      <c r="Z510" s="54"/>
      <c r="AA510" s="54"/>
    </row>
    <row r="511" spans="24:27">
      <c r="X511"/>
      <c r="Z511" s="54"/>
      <c r="AA511" s="54"/>
    </row>
    <row r="512" spans="24:27">
      <c r="X512"/>
      <c r="Z512" s="54"/>
      <c r="AA512" s="54"/>
    </row>
    <row r="513" spans="24:27">
      <c r="X513"/>
      <c r="Z513" s="54"/>
      <c r="AA513" s="54"/>
    </row>
    <row r="514" spans="24:27">
      <c r="X514"/>
      <c r="Z514" s="54"/>
      <c r="AA514" s="54"/>
    </row>
    <row r="515" spans="24:27">
      <c r="X515"/>
      <c r="Z515" s="54"/>
      <c r="AA515" s="54"/>
    </row>
    <row r="516" spans="24:27">
      <c r="X516"/>
      <c r="Z516" s="54"/>
      <c r="AA516" s="54"/>
    </row>
    <row r="517" spans="24:27">
      <c r="X517"/>
      <c r="Z517" s="54"/>
      <c r="AA517" s="54"/>
    </row>
    <row r="518" spans="24:27">
      <c r="X518"/>
      <c r="Z518" s="54"/>
      <c r="AA518" s="54"/>
    </row>
    <row r="519" spans="24:27">
      <c r="X519"/>
      <c r="Z519" s="54"/>
      <c r="AA519" s="54"/>
    </row>
    <row r="520" spans="24:27">
      <c r="X520"/>
      <c r="Z520" s="54"/>
      <c r="AA520" s="54"/>
    </row>
    <row r="521" spans="24:27">
      <c r="X521"/>
      <c r="Z521" s="54"/>
      <c r="AA521" s="54"/>
    </row>
    <row r="522" spans="24:27">
      <c r="X522"/>
      <c r="Z522" s="54"/>
      <c r="AA522" s="54"/>
    </row>
    <row r="523" spans="24:27">
      <c r="X523"/>
      <c r="Z523" s="54"/>
      <c r="AA523" s="54"/>
    </row>
    <row r="524" spans="24:27">
      <c r="X524"/>
      <c r="Z524" s="54"/>
      <c r="AA524" s="54"/>
    </row>
    <row r="525" spans="24:27">
      <c r="X525"/>
      <c r="Z525" s="54"/>
      <c r="AA525" s="54"/>
    </row>
    <row r="526" spans="24:27">
      <c r="X526"/>
      <c r="Z526" s="54"/>
      <c r="AA526" s="54"/>
    </row>
    <row r="527" spans="24:27">
      <c r="X527"/>
      <c r="Z527" s="54"/>
      <c r="AA527" s="54"/>
    </row>
    <row r="528" spans="24:27">
      <c r="X528"/>
      <c r="Z528" s="54"/>
      <c r="AA528" s="54"/>
    </row>
    <row r="529" spans="24:27">
      <c r="X529"/>
      <c r="Z529" s="54"/>
      <c r="AA529" s="54"/>
    </row>
    <row r="530" spans="24:27">
      <c r="X530"/>
      <c r="Z530" s="54"/>
      <c r="AA530" s="54"/>
    </row>
    <row r="531" spans="24:27">
      <c r="X531"/>
      <c r="Z531" s="54"/>
      <c r="AA531" s="54"/>
    </row>
    <row r="532" spans="24:27">
      <c r="X532"/>
      <c r="Z532" s="54"/>
      <c r="AA532" s="54"/>
    </row>
    <row r="533" spans="24:27">
      <c r="X533"/>
      <c r="Z533" s="54"/>
      <c r="AA533" s="54"/>
    </row>
    <row r="534" spans="24:27">
      <c r="X534"/>
      <c r="Z534" s="54"/>
      <c r="AA534" s="54"/>
    </row>
    <row r="535" spans="24:27">
      <c r="X535"/>
      <c r="Z535" s="54"/>
      <c r="AA535" s="54"/>
    </row>
    <row r="536" spans="24:27">
      <c r="X536"/>
      <c r="Z536" s="54"/>
      <c r="AA536" s="54"/>
    </row>
    <row r="537" spans="24:27">
      <c r="X537"/>
      <c r="Z537" s="54"/>
      <c r="AA537" s="54"/>
    </row>
    <row r="538" spans="24:27">
      <c r="X538"/>
      <c r="Z538" s="54"/>
      <c r="AA538" s="54"/>
    </row>
    <row r="539" spans="24:27">
      <c r="X539"/>
      <c r="Z539" s="54"/>
      <c r="AA539" s="54"/>
    </row>
    <row r="540" spans="24:27">
      <c r="X540"/>
      <c r="Z540" s="54"/>
      <c r="AA540" s="54"/>
    </row>
    <row r="541" spans="24:27">
      <c r="X541"/>
      <c r="Z541" s="54"/>
      <c r="AA541" s="54"/>
    </row>
    <row r="542" spans="24:27">
      <c r="X542"/>
      <c r="Z542" s="54"/>
      <c r="AA542" s="54"/>
    </row>
    <row r="543" spans="24:27">
      <c r="X543"/>
      <c r="Z543" s="54"/>
      <c r="AA543" s="54"/>
    </row>
    <row r="544" spans="24:27">
      <c r="X544"/>
      <c r="Z544" s="54"/>
      <c r="AA544" s="54"/>
    </row>
    <row r="545" spans="24:27">
      <c r="X545"/>
      <c r="Z545" s="54"/>
      <c r="AA545" s="54"/>
    </row>
    <row r="546" spans="24:27">
      <c r="X546"/>
      <c r="Z546" s="54"/>
      <c r="AA546" s="54"/>
    </row>
    <row r="547" spans="24:27">
      <c r="X547"/>
      <c r="Z547" s="54"/>
      <c r="AA547" s="54"/>
    </row>
    <row r="548" spans="24:27">
      <c r="X548"/>
      <c r="Z548" s="54"/>
      <c r="AA548" s="54"/>
    </row>
    <row r="549" spans="24:27">
      <c r="X549"/>
      <c r="Z549" s="54"/>
      <c r="AA549" s="54"/>
    </row>
    <row r="550" spans="24:27">
      <c r="X550"/>
      <c r="Z550" s="54"/>
      <c r="AA550" s="54"/>
    </row>
    <row r="551" spans="24:27">
      <c r="X551"/>
      <c r="Z551" s="54"/>
      <c r="AA551" s="54"/>
    </row>
    <row r="552" spans="24:27">
      <c r="X552"/>
      <c r="Z552" s="54"/>
      <c r="AA552" s="54"/>
    </row>
    <row r="553" spans="24:27">
      <c r="X553"/>
      <c r="Z553" s="54"/>
      <c r="AA553" s="54"/>
    </row>
    <row r="554" spans="24:27">
      <c r="X554"/>
      <c r="Z554" s="54"/>
      <c r="AA554" s="54"/>
    </row>
    <row r="555" spans="24:27">
      <c r="X555"/>
      <c r="Z555" s="54"/>
      <c r="AA555" s="54"/>
    </row>
    <row r="556" spans="24:27">
      <c r="X556"/>
      <c r="Z556" s="54"/>
      <c r="AA556" s="54"/>
    </row>
    <row r="557" spans="24:27">
      <c r="X557"/>
      <c r="Z557" s="54"/>
      <c r="AA557" s="54"/>
    </row>
    <row r="558" spans="24:27">
      <c r="X558"/>
      <c r="Z558" s="54"/>
      <c r="AA558" s="54"/>
    </row>
    <row r="559" spans="24:27">
      <c r="X559"/>
      <c r="Z559" s="54"/>
      <c r="AA559" s="54"/>
    </row>
    <row r="560" spans="24:27">
      <c r="X560"/>
      <c r="Z560" s="54"/>
      <c r="AA560" s="54"/>
    </row>
    <row r="561" spans="24:27">
      <c r="X561"/>
      <c r="Z561" s="54"/>
      <c r="AA561" s="54"/>
    </row>
    <row r="562" spans="24:27">
      <c r="X562"/>
      <c r="Z562" s="54"/>
      <c r="AA562" s="54"/>
    </row>
    <row r="563" spans="24:27">
      <c r="X563"/>
      <c r="Z563" s="54"/>
      <c r="AA563" s="54"/>
    </row>
    <row r="564" spans="24:27">
      <c r="X564"/>
      <c r="Z564" s="54"/>
      <c r="AA564" s="54"/>
    </row>
    <row r="565" spans="24:27">
      <c r="X565"/>
      <c r="Z565" s="54"/>
      <c r="AA565" s="54"/>
    </row>
    <row r="566" spans="24:27">
      <c r="X566"/>
      <c r="Z566" s="54"/>
      <c r="AA566" s="54"/>
    </row>
    <row r="567" spans="24:27">
      <c r="X567"/>
      <c r="Z567" s="54"/>
      <c r="AA567" s="54"/>
    </row>
    <row r="568" spans="24:27">
      <c r="X568"/>
      <c r="Z568" s="54"/>
      <c r="AA568" s="54"/>
    </row>
    <row r="569" spans="24:27">
      <c r="X569"/>
      <c r="Z569" s="54"/>
      <c r="AA569" s="54"/>
    </row>
    <row r="570" spans="24:27">
      <c r="X570"/>
      <c r="Z570" s="54"/>
      <c r="AA570" s="54"/>
    </row>
    <row r="571" spans="24:27">
      <c r="X571"/>
      <c r="Z571" s="54"/>
      <c r="AA571" s="54"/>
    </row>
    <row r="572" spans="24:27">
      <c r="X572"/>
      <c r="Z572" s="54"/>
      <c r="AA572" s="54"/>
    </row>
    <row r="573" spans="24:27">
      <c r="X573"/>
      <c r="Z573" s="54"/>
      <c r="AA573" s="54"/>
    </row>
    <row r="574" spans="24:27">
      <c r="X574"/>
      <c r="Z574" s="54"/>
      <c r="AA574" s="54"/>
    </row>
    <row r="575" spans="24:27">
      <c r="X575"/>
      <c r="Z575" s="54"/>
      <c r="AA575" s="54"/>
    </row>
    <row r="576" spans="24:27">
      <c r="X576"/>
      <c r="Z576" s="54"/>
      <c r="AA576" s="54"/>
    </row>
    <row r="577" spans="24:27">
      <c r="X577"/>
      <c r="Z577" s="54"/>
      <c r="AA577" s="54"/>
    </row>
    <row r="578" spans="24:27">
      <c r="X578"/>
      <c r="Z578" s="54"/>
      <c r="AA578" s="54"/>
    </row>
    <row r="579" spans="24:27">
      <c r="X579"/>
      <c r="Z579" s="54"/>
      <c r="AA579" s="54"/>
    </row>
    <row r="580" spans="24:27">
      <c r="X580"/>
      <c r="Z580" s="54"/>
      <c r="AA580" s="54"/>
    </row>
    <row r="581" spans="24:27">
      <c r="X581"/>
      <c r="Z581" s="54"/>
      <c r="AA581" s="54"/>
    </row>
    <row r="582" spans="24:27">
      <c r="X582"/>
      <c r="Z582" s="54"/>
      <c r="AA582" s="54"/>
    </row>
    <row r="583" spans="24:27">
      <c r="X583"/>
      <c r="Z583" s="54"/>
      <c r="AA583" s="54"/>
    </row>
    <row r="584" spans="24:27">
      <c r="X584"/>
      <c r="Z584" s="54"/>
      <c r="AA584" s="54"/>
    </row>
    <row r="585" spans="24:27">
      <c r="X585"/>
      <c r="Z585" s="54"/>
      <c r="AA585" s="54"/>
    </row>
    <row r="586" spans="24:27">
      <c r="X586"/>
      <c r="Z586" s="54"/>
      <c r="AA586" s="54"/>
    </row>
    <row r="587" spans="24:27">
      <c r="X587"/>
      <c r="Z587" s="54"/>
      <c r="AA587" s="54"/>
    </row>
    <row r="588" spans="24:27">
      <c r="X588"/>
      <c r="Z588" s="54"/>
      <c r="AA588" s="54"/>
    </row>
    <row r="589" spans="24:27">
      <c r="X589"/>
      <c r="Z589" s="54"/>
      <c r="AA589" s="54"/>
    </row>
    <row r="590" spans="24:27">
      <c r="X590"/>
      <c r="Z590" s="54"/>
      <c r="AA590" s="54"/>
    </row>
    <row r="591" spans="24:27">
      <c r="X591"/>
      <c r="Z591" s="54"/>
      <c r="AA591" s="54"/>
    </row>
    <row r="592" spans="24:27">
      <c r="X592"/>
      <c r="Z592" s="54"/>
      <c r="AA592" s="54"/>
    </row>
    <row r="593" spans="24:27">
      <c r="X593"/>
      <c r="Z593" s="54"/>
      <c r="AA593" s="54"/>
    </row>
    <row r="594" spans="24:27">
      <c r="X594"/>
      <c r="Z594" s="54"/>
      <c r="AA594" s="54"/>
    </row>
    <row r="595" spans="24:27">
      <c r="X595"/>
      <c r="Z595" s="54"/>
      <c r="AA595" s="54"/>
    </row>
    <row r="596" spans="24:27">
      <c r="X596"/>
      <c r="Z596" s="54"/>
      <c r="AA596" s="54"/>
    </row>
    <row r="597" spans="24:27">
      <c r="X597"/>
      <c r="Z597" s="54"/>
      <c r="AA597" s="54"/>
    </row>
    <row r="598" spans="24:27">
      <c r="X598"/>
      <c r="Z598" s="54"/>
      <c r="AA598" s="54"/>
    </row>
    <row r="599" spans="24:27">
      <c r="X599"/>
      <c r="Z599" s="54"/>
      <c r="AA599" s="54"/>
    </row>
    <row r="600" spans="24:27">
      <c r="X600"/>
      <c r="Z600" s="54"/>
      <c r="AA600" s="54"/>
    </row>
    <row r="601" spans="24:27">
      <c r="X601"/>
      <c r="Z601" s="54"/>
      <c r="AA601" s="54"/>
    </row>
    <row r="602" spans="24:27">
      <c r="X602"/>
      <c r="Z602" s="54"/>
      <c r="AA602" s="54"/>
    </row>
    <row r="603" spans="24:27">
      <c r="X603"/>
      <c r="Z603" s="54"/>
      <c r="AA603" s="54"/>
    </row>
    <row r="604" spans="24:27">
      <c r="X604"/>
      <c r="Z604" s="54"/>
      <c r="AA604" s="54"/>
    </row>
    <row r="605" spans="24:27">
      <c r="X605"/>
      <c r="Z605" s="54"/>
      <c r="AA605" s="54"/>
    </row>
    <row r="606" spans="24:27">
      <c r="X606"/>
      <c r="Z606" s="54"/>
      <c r="AA606" s="54"/>
    </row>
    <row r="607" spans="24:27">
      <c r="X607"/>
      <c r="Z607" s="54"/>
      <c r="AA607" s="54"/>
    </row>
    <row r="608" spans="24:27">
      <c r="X608"/>
      <c r="Z608" s="54"/>
      <c r="AA608" s="54"/>
    </row>
    <row r="609" spans="24:27">
      <c r="X609"/>
      <c r="Z609" s="54"/>
      <c r="AA609" s="54"/>
    </row>
    <row r="610" spans="24:27">
      <c r="X610"/>
      <c r="Z610" s="54"/>
      <c r="AA610" s="54"/>
    </row>
    <row r="611" spans="24:27">
      <c r="X611"/>
      <c r="Z611" s="54"/>
      <c r="AA611" s="54"/>
    </row>
    <row r="612" spans="24:27">
      <c r="X612"/>
      <c r="Z612" s="54"/>
      <c r="AA612" s="54"/>
    </row>
    <row r="613" spans="24:27">
      <c r="X613"/>
      <c r="Z613" s="54"/>
      <c r="AA613" s="54"/>
    </row>
    <row r="614" spans="24:27">
      <c r="X614"/>
      <c r="Z614" s="54"/>
      <c r="AA614" s="54"/>
    </row>
    <row r="615" spans="24:27">
      <c r="X615"/>
      <c r="Z615" s="54"/>
      <c r="AA615" s="54"/>
    </row>
    <row r="616" spans="24:27">
      <c r="X616"/>
      <c r="Z616" s="54"/>
      <c r="AA616" s="54"/>
    </row>
    <row r="617" spans="24:27">
      <c r="X617"/>
      <c r="Z617" s="54"/>
      <c r="AA617" s="54"/>
    </row>
    <row r="618" spans="24:27">
      <c r="X618"/>
      <c r="Z618" s="54"/>
      <c r="AA618" s="54"/>
    </row>
    <row r="619" spans="24:27">
      <c r="X619"/>
      <c r="Z619" s="54"/>
      <c r="AA619" s="54"/>
    </row>
    <row r="620" spans="24:27">
      <c r="X620"/>
      <c r="Z620" s="54"/>
      <c r="AA620" s="54"/>
    </row>
    <row r="621" spans="24:27">
      <c r="X621"/>
      <c r="Z621" s="54"/>
      <c r="AA621" s="54"/>
    </row>
    <row r="622" spans="24:27">
      <c r="X622"/>
      <c r="Z622" s="54"/>
      <c r="AA622" s="54"/>
    </row>
    <row r="623" spans="24:27">
      <c r="X623"/>
      <c r="Z623" s="54"/>
      <c r="AA623" s="54"/>
    </row>
    <row r="624" spans="24:27">
      <c r="X624"/>
      <c r="Z624" s="54"/>
      <c r="AA624" s="54"/>
    </row>
    <row r="625" spans="24:27">
      <c r="X625"/>
      <c r="Z625" s="54"/>
      <c r="AA625" s="54"/>
    </row>
    <row r="626" spans="24:27">
      <c r="X626"/>
      <c r="Z626" s="54"/>
      <c r="AA626" s="54"/>
    </row>
    <row r="627" spans="24:27">
      <c r="X627"/>
      <c r="Z627" s="54"/>
      <c r="AA627" s="54"/>
    </row>
    <row r="628" spans="24:27">
      <c r="X628"/>
      <c r="Z628" s="54"/>
      <c r="AA628" s="54"/>
    </row>
    <row r="629" spans="24:27">
      <c r="X629"/>
      <c r="Z629" s="54"/>
      <c r="AA629" s="54"/>
    </row>
    <row r="630" spans="24:27">
      <c r="X630"/>
      <c r="Z630" s="54"/>
      <c r="AA630" s="54"/>
    </row>
    <row r="631" spans="24:27">
      <c r="X631"/>
      <c r="Z631" s="54"/>
      <c r="AA631" s="54"/>
    </row>
    <row r="632" spans="24:27">
      <c r="X632"/>
      <c r="Z632" s="54"/>
      <c r="AA632" s="54"/>
    </row>
    <row r="633" spans="24:27">
      <c r="X633"/>
      <c r="Z633" s="54"/>
      <c r="AA633" s="54"/>
    </row>
    <row r="634" spans="24:27">
      <c r="X634"/>
      <c r="Z634" s="54"/>
      <c r="AA634" s="54"/>
    </row>
    <row r="635" spans="24:27">
      <c r="X635"/>
      <c r="Z635" s="54"/>
      <c r="AA635" s="54"/>
    </row>
    <row r="636" spans="24:27">
      <c r="X636"/>
      <c r="Z636" s="54"/>
      <c r="AA636" s="54"/>
    </row>
    <row r="637" spans="24:27">
      <c r="X637"/>
      <c r="Z637" s="54"/>
      <c r="AA637" s="54"/>
    </row>
    <row r="638" spans="24:27">
      <c r="X638"/>
      <c r="Z638" s="54"/>
      <c r="AA638" s="54"/>
    </row>
    <row r="639" spans="24:27">
      <c r="X639"/>
      <c r="Z639" s="54"/>
      <c r="AA639" s="54"/>
    </row>
    <row r="640" spans="24:27">
      <c r="X640"/>
      <c r="Z640" s="54"/>
      <c r="AA640" s="54"/>
    </row>
    <row r="641" spans="24:27">
      <c r="X641"/>
      <c r="Z641" s="54"/>
      <c r="AA641" s="54"/>
    </row>
    <row r="642" spans="24:27">
      <c r="X642"/>
      <c r="Z642" s="54"/>
      <c r="AA642" s="54"/>
    </row>
    <row r="643" spans="24:27">
      <c r="X643"/>
      <c r="Z643" s="54"/>
      <c r="AA643" s="54"/>
    </row>
    <row r="644" spans="24:27">
      <c r="X644"/>
      <c r="Z644" s="54"/>
      <c r="AA644" s="54"/>
    </row>
    <row r="645" spans="24:27">
      <c r="X645"/>
      <c r="Z645" s="54"/>
      <c r="AA645" s="54"/>
    </row>
    <row r="646" spans="24:27">
      <c r="X646"/>
      <c r="Z646" s="54"/>
      <c r="AA646" s="54"/>
    </row>
    <row r="647" spans="24:27">
      <c r="X647"/>
      <c r="Z647" s="54"/>
      <c r="AA647" s="54"/>
    </row>
    <row r="648" spans="24:27">
      <c r="X648"/>
      <c r="Z648" s="54"/>
      <c r="AA648" s="54"/>
    </row>
    <row r="649" spans="24:27">
      <c r="X649"/>
      <c r="Z649" s="54"/>
      <c r="AA649" s="54"/>
    </row>
    <row r="650" spans="24:27">
      <c r="X650"/>
      <c r="Z650" s="54"/>
      <c r="AA650" s="54"/>
    </row>
    <row r="651" spans="24:27">
      <c r="X651"/>
      <c r="Z651" s="54"/>
      <c r="AA651" s="54"/>
    </row>
    <row r="652" spans="24:27">
      <c r="X652"/>
      <c r="Z652" s="54"/>
      <c r="AA652" s="54"/>
    </row>
    <row r="653" spans="24:27">
      <c r="X653"/>
      <c r="Z653" s="54"/>
      <c r="AA653" s="54"/>
    </row>
    <row r="654" spans="24:27">
      <c r="X654"/>
      <c r="Z654" s="54"/>
      <c r="AA654" s="54"/>
    </row>
    <row r="655" spans="24:27">
      <c r="X655"/>
      <c r="Z655" s="54"/>
      <c r="AA655" s="54"/>
    </row>
    <row r="656" spans="24:27">
      <c r="X656"/>
      <c r="Z656" s="54"/>
      <c r="AA656" s="54"/>
    </row>
    <row r="657" spans="24:27">
      <c r="X657"/>
      <c r="Z657" s="54"/>
      <c r="AA657" s="54"/>
    </row>
    <row r="658" spans="24:27">
      <c r="X658"/>
      <c r="Z658" s="54"/>
      <c r="AA658" s="54"/>
    </row>
    <row r="659" spans="24:27">
      <c r="X659"/>
      <c r="Z659" s="54"/>
      <c r="AA659" s="54"/>
    </row>
    <row r="660" spans="24:27">
      <c r="X660"/>
      <c r="Z660" s="54"/>
      <c r="AA660" s="54"/>
    </row>
    <row r="661" spans="24:27">
      <c r="X661"/>
      <c r="Z661" s="54"/>
      <c r="AA661" s="54"/>
    </row>
    <row r="662" spans="24:27">
      <c r="X662"/>
      <c r="Z662" s="54"/>
      <c r="AA662" s="54"/>
    </row>
    <row r="663" spans="24:27">
      <c r="X663"/>
      <c r="Z663" s="54"/>
      <c r="AA663" s="54"/>
    </row>
    <row r="664" spans="24:27">
      <c r="X664"/>
      <c r="Z664" s="54"/>
      <c r="AA664" s="54"/>
    </row>
    <row r="665" spans="24:27">
      <c r="X665"/>
      <c r="Z665" s="54"/>
      <c r="AA665" s="54"/>
    </row>
    <row r="666" spans="24:27">
      <c r="X666"/>
      <c r="Z666" s="54"/>
      <c r="AA666" s="54"/>
    </row>
    <row r="667" spans="24:27">
      <c r="X667"/>
      <c r="Z667" s="54"/>
      <c r="AA667" s="54"/>
    </row>
    <row r="668" spans="24:27">
      <c r="X668"/>
      <c r="Z668" s="54"/>
      <c r="AA668" s="54"/>
    </row>
    <row r="669" spans="24:27">
      <c r="X669"/>
      <c r="Z669" s="54"/>
      <c r="AA669" s="54"/>
    </row>
    <row r="670" spans="24:27">
      <c r="X670"/>
      <c r="Z670" s="54"/>
      <c r="AA670" s="54"/>
    </row>
    <row r="671" spans="24:27">
      <c r="X671"/>
      <c r="Z671" s="54"/>
      <c r="AA671" s="54"/>
    </row>
    <row r="672" spans="24:27">
      <c r="X672"/>
      <c r="Z672" s="54"/>
      <c r="AA672" s="54"/>
    </row>
    <row r="673" spans="24:27">
      <c r="X673"/>
      <c r="Z673" s="54"/>
      <c r="AA673" s="54"/>
    </row>
    <row r="674" spans="24:27">
      <c r="X674"/>
      <c r="Z674" s="54"/>
      <c r="AA674" s="54"/>
    </row>
    <row r="675" spans="24:27">
      <c r="X675"/>
      <c r="Z675" s="54"/>
      <c r="AA675" s="54"/>
    </row>
    <row r="676" spans="24:27">
      <c r="X676"/>
      <c r="Z676" s="54"/>
      <c r="AA676" s="54"/>
    </row>
    <row r="677" spans="24:27">
      <c r="X677"/>
      <c r="Z677" s="54"/>
      <c r="AA677" s="54"/>
    </row>
    <row r="678" spans="24:27">
      <c r="X678"/>
      <c r="Z678" s="54"/>
      <c r="AA678" s="54"/>
    </row>
    <row r="679" spans="24:27">
      <c r="X679"/>
      <c r="Z679" s="54"/>
      <c r="AA679" s="54"/>
    </row>
    <row r="680" spans="24:27">
      <c r="X680"/>
      <c r="Z680" s="54"/>
      <c r="AA680" s="54"/>
    </row>
    <row r="681" spans="24:27">
      <c r="X681"/>
      <c r="Z681" s="54"/>
      <c r="AA681" s="54"/>
    </row>
    <row r="682" spans="24:27">
      <c r="X682"/>
      <c r="Z682" s="54"/>
      <c r="AA682" s="54"/>
    </row>
    <row r="683" spans="24:27">
      <c r="X683"/>
      <c r="Z683" s="54"/>
      <c r="AA683" s="54"/>
    </row>
    <row r="684" spans="24:27">
      <c r="X684"/>
      <c r="Z684" s="54"/>
      <c r="AA684" s="54"/>
    </row>
    <row r="685" spans="24:27">
      <c r="X685"/>
      <c r="Z685" s="54"/>
      <c r="AA685" s="54"/>
    </row>
    <row r="686" spans="24:27">
      <c r="X686"/>
      <c r="Z686" s="54"/>
      <c r="AA686" s="54"/>
    </row>
    <row r="687" spans="24:27">
      <c r="X687"/>
      <c r="Z687" s="54"/>
      <c r="AA687" s="54"/>
    </row>
    <row r="688" spans="24:27">
      <c r="X688"/>
      <c r="Z688" s="54"/>
      <c r="AA688" s="54"/>
    </row>
    <row r="689" spans="24:27">
      <c r="X689"/>
      <c r="Z689" s="54"/>
      <c r="AA689" s="54"/>
    </row>
    <row r="690" spans="24:27">
      <c r="X690"/>
      <c r="Z690" s="54"/>
      <c r="AA690" s="54"/>
    </row>
    <row r="691" spans="24:27">
      <c r="X691"/>
      <c r="Z691" s="54"/>
      <c r="AA691" s="54"/>
    </row>
    <row r="692" spans="24:27">
      <c r="X692"/>
      <c r="Z692" s="54"/>
      <c r="AA692" s="54"/>
    </row>
    <row r="693" spans="24:27">
      <c r="X693"/>
      <c r="Z693" s="54"/>
      <c r="AA693" s="54"/>
    </row>
    <row r="694" spans="24:27">
      <c r="X694"/>
      <c r="Z694" s="54"/>
      <c r="AA694" s="54"/>
    </row>
    <row r="695" spans="24:27">
      <c r="X695"/>
      <c r="Z695" s="54"/>
      <c r="AA695" s="54"/>
    </row>
    <row r="696" spans="24:27">
      <c r="X696"/>
      <c r="Z696" s="54"/>
      <c r="AA696" s="54"/>
    </row>
    <row r="697" spans="24:27">
      <c r="X697"/>
      <c r="Z697" s="54"/>
      <c r="AA697" s="54"/>
    </row>
    <row r="698" spans="24:27">
      <c r="X698"/>
      <c r="Z698" s="54"/>
      <c r="AA698" s="54"/>
    </row>
    <row r="699" spans="24:27">
      <c r="X699"/>
      <c r="Z699" s="54"/>
      <c r="AA699" s="54"/>
    </row>
    <row r="700" spans="24:27">
      <c r="X700"/>
      <c r="Z700" s="54"/>
      <c r="AA700" s="54"/>
    </row>
    <row r="701" spans="24:27">
      <c r="X701"/>
      <c r="Z701" s="54"/>
      <c r="AA701" s="54"/>
    </row>
    <row r="702" spans="24:27">
      <c r="X702"/>
      <c r="Z702" s="54"/>
      <c r="AA702" s="54"/>
    </row>
    <row r="703" spans="24:27">
      <c r="X703"/>
      <c r="Z703" s="54"/>
      <c r="AA703" s="54"/>
    </row>
    <row r="704" spans="24:27">
      <c r="X704"/>
      <c r="Z704" s="54"/>
      <c r="AA704" s="54"/>
    </row>
    <row r="705" spans="24:27">
      <c r="X705"/>
      <c r="Z705" s="54"/>
      <c r="AA705" s="54"/>
    </row>
    <row r="706" spans="24:27">
      <c r="X706"/>
      <c r="Z706" s="54"/>
      <c r="AA706" s="54"/>
    </row>
    <row r="707" spans="24:27">
      <c r="X707"/>
      <c r="Z707" s="54"/>
      <c r="AA707" s="54"/>
    </row>
    <row r="708" spans="24:27">
      <c r="X708"/>
      <c r="Z708" s="54"/>
      <c r="AA708" s="54"/>
    </row>
    <row r="709" spans="24:27">
      <c r="X709"/>
      <c r="Z709" s="54"/>
      <c r="AA709" s="54"/>
    </row>
    <row r="710" spans="24:27">
      <c r="X710"/>
      <c r="Z710" s="54"/>
      <c r="AA710" s="54"/>
    </row>
    <row r="711" spans="24:27">
      <c r="X711"/>
      <c r="Z711" s="54"/>
      <c r="AA711" s="54"/>
    </row>
    <row r="712" spans="24:27">
      <c r="X712"/>
      <c r="Z712" s="54"/>
      <c r="AA712" s="54"/>
    </row>
    <row r="713" spans="24:27">
      <c r="X713"/>
      <c r="Z713" s="54"/>
      <c r="AA713" s="54"/>
    </row>
    <row r="714" spans="24:27">
      <c r="X714"/>
      <c r="Z714" s="54"/>
      <c r="AA714" s="54"/>
    </row>
    <row r="715" spans="24:27">
      <c r="X715"/>
      <c r="Z715" s="54"/>
      <c r="AA715" s="54"/>
    </row>
    <row r="716" spans="24:27">
      <c r="X716"/>
      <c r="Z716" s="54"/>
      <c r="AA716" s="54"/>
    </row>
    <row r="717" spans="24:27">
      <c r="X717"/>
      <c r="Z717" s="54"/>
      <c r="AA717" s="54"/>
    </row>
    <row r="718" spans="24:27">
      <c r="X718"/>
      <c r="Z718" s="54"/>
      <c r="AA718" s="54"/>
    </row>
    <row r="719" spans="24:27">
      <c r="X719"/>
      <c r="Z719" s="54"/>
      <c r="AA719" s="54"/>
    </row>
    <row r="720" spans="24:27">
      <c r="X720"/>
      <c r="Z720" s="54"/>
      <c r="AA720" s="54"/>
    </row>
    <row r="721" spans="24:27">
      <c r="X721"/>
      <c r="Z721" s="54"/>
      <c r="AA721" s="54"/>
    </row>
    <row r="722" spans="24:27">
      <c r="X722"/>
      <c r="Z722" s="54"/>
      <c r="AA722" s="54"/>
    </row>
    <row r="723" spans="24:27">
      <c r="X723"/>
      <c r="Z723" s="54"/>
      <c r="AA723" s="54"/>
    </row>
    <row r="724" spans="24:27">
      <c r="X724"/>
      <c r="Z724" s="54"/>
      <c r="AA724" s="54"/>
    </row>
    <row r="725" spans="24:27">
      <c r="X725"/>
      <c r="Z725" s="54"/>
      <c r="AA725" s="54"/>
    </row>
    <row r="726" spans="24:27">
      <c r="X726"/>
      <c r="Z726" s="54"/>
      <c r="AA726" s="54"/>
    </row>
    <row r="727" spans="24:27">
      <c r="X727"/>
      <c r="Z727" s="54"/>
      <c r="AA727" s="54"/>
    </row>
    <row r="728" spans="24:27">
      <c r="X728"/>
      <c r="Z728" s="54"/>
      <c r="AA728" s="54"/>
    </row>
    <row r="729" spans="24:27">
      <c r="X729"/>
      <c r="Z729" s="54"/>
      <c r="AA729" s="54"/>
    </row>
    <row r="730" spans="24:27">
      <c r="X730"/>
      <c r="Z730" s="54"/>
      <c r="AA730" s="54"/>
    </row>
    <row r="731" spans="24:27">
      <c r="X731"/>
      <c r="Z731" s="54"/>
      <c r="AA731" s="54"/>
    </row>
    <row r="732" spans="24:27">
      <c r="X732"/>
      <c r="Z732" s="54"/>
      <c r="AA732" s="54"/>
    </row>
    <row r="733" spans="24:27">
      <c r="X733"/>
      <c r="Z733" s="54"/>
      <c r="AA733" s="54"/>
    </row>
    <row r="734" spans="24:27">
      <c r="X734"/>
      <c r="Z734" s="54"/>
      <c r="AA734" s="54"/>
    </row>
    <row r="735" spans="24:27">
      <c r="X735"/>
      <c r="Z735" s="54"/>
      <c r="AA735" s="54"/>
    </row>
    <row r="736" spans="24:27">
      <c r="X736"/>
      <c r="Z736" s="54"/>
      <c r="AA736" s="54"/>
    </row>
    <row r="737" spans="24:27">
      <c r="X737"/>
      <c r="Z737" s="54"/>
      <c r="AA737" s="54"/>
    </row>
    <row r="738" spans="24:27">
      <c r="X738"/>
      <c r="Z738" s="54"/>
      <c r="AA738" s="54"/>
    </row>
    <row r="739" spans="24:27">
      <c r="X739"/>
      <c r="Z739" s="54"/>
      <c r="AA739" s="54"/>
    </row>
    <row r="740" spans="24:27">
      <c r="X740"/>
      <c r="Z740" s="54"/>
      <c r="AA740" s="54"/>
    </row>
    <row r="741" spans="24:27">
      <c r="X741"/>
      <c r="Z741" s="54"/>
      <c r="AA741" s="54"/>
    </row>
    <row r="742" spans="24:27">
      <c r="X742"/>
      <c r="Z742" s="54"/>
      <c r="AA742" s="54"/>
    </row>
    <row r="743" spans="24:27">
      <c r="X743"/>
      <c r="Z743" s="54"/>
      <c r="AA743" s="54"/>
    </row>
    <row r="744" spans="24:27">
      <c r="X744"/>
      <c r="Z744" s="54"/>
      <c r="AA744" s="54"/>
    </row>
    <row r="745" spans="24:27">
      <c r="X745"/>
      <c r="Z745" s="54"/>
      <c r="AA745" s="54"/>
    </row>
    <row r="746" spans="24:27">
      <c r="X746"/>
      <c r="Z746" s="54"/>
      <c r="AA746" s="54"/>
    </row>
    <row r="747" spans="24:27">
      <c r="X747"/>
      <c r="Z747" s="54"/>
      <c r="AA747" s="54"/>
    </row>
    <row r="748" spans="24:27">
      <c r="X748"/>
      <c r="Z748" s="54"/>
      <c r="AA748" s="54"/>
    </row>
    <row r="749" spans="24:27">
      <c r="X749"/>
      <c r="Z749" s="54"/>
      <c r="AA749" s="54"/>
    </row>
    <row r="750" spans="24:27">
      <c r="X750"/>
      <c r="Z750" s="54"/>
      <c r="AA750" s="54"/>
    </row>
    <row r="751" spans="24:27">
      <c r="X751"/>
      <c r="Z751" s="54"/>
      <c r="AA751" s="54"/>
    </row>
    <row r="752" spans="24:27">
      <c r="X752"/>
      <c r="Z752" s="54"/>
      <c r="AA752" s="54"/>
    </row>
    <row r="753" spans="24:27">
      <c r="X753"/>
      <c r="Z753" s="54"/>
      <c r="AA753" s="54"/>
    </row>
    <row r="754" spans="24:27">
      <c r="X754"/>
      <c r="Z754" s="54"/>
      <c r="AA754" s="54"/>
    </row>
    <row r="755" spans="24:27">
      <c r="X755"/>
      <c r="Z755" s="54"/>
      <c r="AA755" s="54"/>
    </row>
    <row r="756" spans="24:27">
      <c r="X756"/>
      <c r="Z756" s="54"/>
      <c r="AA756" s="54"/>
    </row>
    <row r="757" spans="24:27">
      <c r="X757"/>
      <c r="Z757" s="54"/>
      <c r="AA757" s="54"/>
    </row>
    <row r="758" spans="24:27">
      <c r="X758"/>
      <c r="Z758" s="54"/>
      <c r="AA758" s="54"/>
    </row>
    <row r="759" spans="24:27">
      <c r="X759"/>
      <c r="Z759" s="54"/>
      <c r="AA759" s="54"/>
    </row>
    <row r="760" spans="24:27">
      <c r="X760"/>
      <c r="Z760" s="54"/>
      <c r="AA760" s="54"/>
    </row>
    <row r="761" spans="24:27">
      <c r="X761"/>
      <c r="Z761" s="54"/>
      <c r="AA761" s="54"/>
    </row>
    <row r="762" spans="24:27">
      <c r="X762"/>
      <c r="Z762" s="54"/>
      <c r="AA762" s="54"/>
    </row>
    <row r="763" spans="24:27">
      <c r="X763"/>
      <c r="Z763" s="54"/>
      <c r="AA763" s="54"/>
    </row>
    <row r="764" spans="24:27">
      <c r="X764"/>
      <c r="Z764" s="54"/>
      <c r="AA764" s="54"/>
    </row>
    <row r="765" spans="24:27">
      <c r="X765"/>
      <c r="Z765" s="54"/>
      <c r="AA765" s="54"/>
    </row>
    <row r="766" spans="24:27">
      <c r="X766"/>
      <c r="Z766" s="54"/>
      <c r="AA766" s="54"/>
    </row>
    <row r="767" spans="24:27">
      <c r="X767"/>
      <c r="Z767" s="54"/>
      <c r="AA767" s="54"/>
    </row>
    <row r="768" spans="24:27">
      <c r="X768"/>
      <c r="Z768" s="54"/>
      <c r="AA768" s="54"/>
    </row>
    <row r="769" spans="24:27">
      <c r="X769"/>
      <c r="Z769" s="54"/>
      <c r="AA769" s="54"/>
    </row>
    <row r="770" spans="24:27">
      <c r="X770"/>
      <c r="Z770" s="54"/>
      <c r="AA770" s="54"/>
    </row>
    <row r="771" spans="24:27">
      <c r="X771"/>
      <c r="Z771" s="54"/>
      <c r="AA771" s="54"/>
    </row>
    <row r="772" spans="24:27">
      <c r="X772"/>
      <c r="Z772" s="54"/>
      <c r="AA772" s="54"/>
    </row>
    <row r="773" spans="24:27">
      <c r="X773"/>
      <c r="Z773" s="54"/>
      <c r="AA773" s="54"/>
    </row>
    <row r="774" spans="24:27">
      <c r="X774"/>
      <c r="Z774" s="54"/>
      <c r="AA774" s="54"/>
    </row>
    <row r="775" spans="24:27">
      <c r="X775"/>
      <c r="Z775" s="54"/>
      <c r="AA775" s="54"/>
    </row>
    <row r="776" spans="24:27">
      <c r="X776"/>
      <c r="Z776" s="54"/>
      <c r="AA776" s="54"/>
    </row>
    <row r="777" spans="24:27">
      <c r="X777"/>
      <c r="Z777" s="54"/>
      <c r="AA777" s="54"/>
    </row>
    <row r="778" spans="24:27">
      <c r="X778"/>
      <c r="Z778" s="54"/>
      <c r="AA778" s="54"/>
    </row>
    <row r="779" spans="24:27">
      <c r="X779"/>
      <c r="Z779" s="54"/>
      <c r="AA779" s="54"/>
    </row>
    <row r="780" spans="24:27">
      <c r="X780"/>
      <c r="Z780" s="54"/>
      <c r="AA780" s="54"/>
    </row>
    <row r="781" spans="24:27">
      <c r="X781"/>
      <c r="Z781" s="54"/>
      <c r="AA781" s="54"/>
    </row>
    <row r="782" spans="24:27">
      <c r="X782"/>
      <c r="Z782" s="54"/>
      <c r="AA782" s="54"/>
    </row>
    <row r="783" spans="24:27">
      <c r="X783"/>
      <c r="Z783" s="54"/>
      <c r="AA783" s="54"/>
    </row>
    <row r="784" spans="24:27">
      <c r="X784"/>
      <c r="Z784" s="54"/>
      <c r="AA784" s="54"/>
    </row>
    <row r="785" spans="24:27">
      <c r="X785"/>
      <c r="Z785" s="54"/>
      <c r="AA785" s="54"/>
    </row>
    <row r="786" spans="24:27">
      <c r="X786"/>
      <c r="Z786" s="54"/>
      <c r="AA786" s="54"/>
    </row>
    <row r="787" spans="24:27">
      <c r="X787"/>
      <c r="Z787" s="54"/>
      <c r="AA787" s="54"/>
    </row>
    <row r="788" spans="24:27">
      <c r="X788"/>
      <c r="Z788" s="54"/>
      <c r="AA788" s="54"/>
    </row>
    <row r="789" spans="24:27">
      <c r="X789"/>
      <c r="Z789" s="54"/>
      <c r="AA789" s="54"/>
    </row>
    <row r="790" spans="24:27">
      <c r="X790"/>
      <c r="Z790" s="54"/>
      <c r="AA790" s="54"/>
    </row>
    <row r="791" spans="24:27">
      <c r="X791"/>
      <c r="Z791" s="54"/>
      <c r="AA791" s="54"/>
    </row>
    <row r="792" spans="24:27">
      <c r="X792"/>
      <c r="Z792" s="54"/>
      <c r="AA792" s="54"/>
    </row>
    <row r="793" spans="24:27">
      <c r="X793"/>
      <c r="Z793" s="54"/>
      <c r="AA793" s="54"/>
    </row>
    <row r="794" spans="24:27">
      <c r="X794"/>
      <c r="Z794" s="54"/>
      <c r="AA794" s="54"/>
    </row>
    <row r="795" spans="24:27">
      <c r="X795"/>
      <c r="Z795" s="54"/>
      <c r="AA795" s="54"/>
    </row>
    <row r="796" spans="24:27">
      <c r="X796"/>
      <c r="Z796" s="54"/>
      <c r="AA796" s="54"/>
    </row>
    <row r="797" spans="24:27">
      <c r="X797"/>
      <c r="Z797" s="54"/>
      <c r="AA797" s="54"/>
    </row>
    <row r="798" spans="24:27">
      <c r="X798"/>
      <c r="Z798" s="54"/>
      <c r="AA798" s="54"/>
    </row>
    <row r="799" spans="24:27">
      <c r="X799"/>
      <c r="Z799" s="54"/>
      <c r="AA799" s="54"/>
    </row>
    <row r="800" spans="24:27">
      <c r="X800"/>
      <c r="Z800" s="54"/>
      <c r="AA800" s="54"/>
    </row>
    <row r="801" spans="24:27">
      <c r="X801"/>
      <c r="Z801" s="54"/>
      <c r="AA801" s="54"/>
    </row>
    <row r="802" spans="24:27">
      <c r="X802"/>
      <c r="Z802" s="54"/>
      <c r="AA802" s="54"/>
    </row>
    <row r="803" spans="24:27">
      <c r="X803"/>
      <c r="Z803" s="54"/>
      <c r="AA803" s="54"/>
    </row>
    <row r="804" spans="24:27">
      <c r="X804"/>
      <c r="Z804" s="54"/>
      <c r="AA804" s="54"/>
    </row>
    <row r="805" spans="24:27">
      <c r="X805"/>
      <c r="Z805" s="54"/>
      <c r="AA805" s="54"/>
    </row>
    <row r="806" spans="24:27">
      <c r="X806"/>
      <c r="Z806" s="54"/>
      <c r="AA806" s="54"/>
    </row>
    <row r="807" spans="24:27">
      <c r="X807"/>
      <c r="Z807" s="54"/>
      <c r="AA807" s="54"/>
    </row>
    <row r="808" spans="24:27">
      <c r="X808"/>
      <c r="Z808" s="54"/>
      <c r="AA808" s="54"/>
    </row>
    <row r="809" spans="24:27">
      <c r="X809"/>
      <c r="Z809" s="54"/>
      <c r="AA809" s="54"/>
    </row>
    <row r="810" spans="24:27">
      <c r="X810"/>
      <c r="Z810" s="54"/>
      <c r="AA810" s="54"/>
    </row>
    <row r="811" spans="24:27">
      <c r="X811"/>
      <c r="Z811" s="54"/>
      <c r="AA811" s="54"/>
    </row>
    <row r="812" spans="24:27">
      <c r="X812"/>
      <c r="Z812" s="54"/>
      <c r="AA812" s="54"/>
    </row>
    <row r="813" spans="24:27">
      <c r="X813"/>
      <c r="Z813" s="54"/>
      <c r="AA813" s="54"/>
    </row>
    <row r="814" spans="24:27">
      <c r="X814"/>
      <c r="Z814" s="54"/>
      <c r="AA814" s="54"/>
    </row>
    <row r="815" spans="24:27">
      <c r="X815"/>
      <c r="Z815" s="54"/>
      <c r="AA815" s="54"/>
    </row>
    <row r="816" spans="24:27">
      <c r="X816"/>
      <c r="Z816" s="54"/>
      <c r="AA816" s="54"/>
    </row>
    <row r="817" spans="24:27">
      <c r="X817"/>
      <c r="Z817" s="54"/>
      <c r="AA817" s="54"/>
    </row>
    <row r="818" spans="24:27">
      <c r="X818"/>
      <c r="Z818" s="54"/>
      <c r="AA818" s="54"/>
    </row>
    <row r="819" spans="24:27">
      <c r="X819"/>
      <c r="Z819" s="54"/>
      <c r="AA819" s="54"/>
    </row>
    <row r="820" spans="24:27">
      <c r="X820"/>
      <c r="Z820" s="54"/>
      <c r="AA820" s="54"/>
    </row>
    <row r="821" spans="24:27">
      <c r="X821"/>
      <c r="Z821" s="54"/>
      <c r="AA821" s="54"/>
    </row>
    <row r="822" spans="24:27">
      <c r="X822"/>
      <c r="Z822" s="54"/>
      <c r="AA822" s="54"/>
    </row>
    <row r="823" spans="24:27">
      <c r="X823"/>
      <c r="Z823" s="54"/>
      <c r="AA823" s="54"/>
    </row>
    <row r="824" spans="24:27">
      <c r="X824"/>
      <c r="Z824" s="54"/>
      <c r="AA824" s="54"/>
    </row>
    <row r="825" spans="24:27">
      <c r="X825"/>
      <c r="Z825" s="54"/>
      <c r="AA825" s="54"/>
    </row>
    <row r="826" spans="24:27">
      <c r="X826"/>
      <c r="Z826" s="54"/>
      <c r="AA826" s="54"/>
    </row>
    <row r="827" spans="24:27">
      <c r="X827"/>
      <c r="Z827" s="54"/>
      <c r="AA827" s="54"/>
    </row>
    <row r="828" spans="24:27">
      <c r="X828"/>
      <c r="Z828" s="54"/>
      <c r="AA828" s="54"/>
    </row>
    <row r="829" spans="24:27">
      <c r="X829"/>
      <c r="Z829" s="54"/>
      <c r="AA829" s="54"/>
    </row>
    <row r="830" spans="24:27">
      <c r="X830"/>
      <c r="Z830" s="54"/>
      <c r="AA830" s="54"/>
    </row>
    <row r="831" spans="24:27">
      <c r="X831"/>
      <c r="Z831" s="54"/>
      <c r="AA831" s="54"/>
    </row>
    <row r="832" spans="24:27">
      <c r="X832"/>
      <c r="Z832" s="54"/>
      <c r="AA832" s="54"/>
    </row>
    <row r="833" spans="24:27">
      <c r="X833"/>
      <c r="Z833" s="54"/>
      <c r="AA833" s="54"/>
    </row>
    <row r="834" spans="24:27">
      <c r="X834"/>
      <c r="Z834" s="54"/>
      <c r="AA834" s="54"/>
    </row>
    <row r="835" spans="24:27">
      <c r="X835"/>
      <c r="Z835" s="54"/>
      <c r="AA835" s="54"/>
    </row>
    <row r="836" spans="24:27">
      <c r="X836"/>
      <c r="Z836" s="54"/>
      <c r="AA836" s="54"/>
    </row>
    <row r="837" spans="24:27">
      <c r="X837"/>
      <c r="Z837" s="54"/>
      <c r="AA837" s="54"/>
    </row>
    <row r="838" spans="24:27">
      <c r="X838"/>
      <c r="Z838" s="54"/>
      <c r="AA838" s="54"/>
    </row>
    <row r="839" spans="24:27">
      <c r="X839"/>
      <c r="Z839" s="54"/>
      <c r="AA839" s="54"/>
    </row>
    <row r="840" spans="24:27">
      <c r="X840"/>
      <c r="Z840" s="54"/>
      <c r="AA840" s="54"/>
    </row>
    <row r="841" spans="24:27">
      <c r="X841"/>
      <c r="Z841" s="54"/>
      <c r="AA841" s="54"/>
    </row>
    <row r="842" spans="24:27">
      <c r="X842"/>
      <c r="Z842" s="54"/>
      <c r="AA842" s="54"/>
    </row>
    <row r="843" spans="24:27">
      <c r="X843"/>
      <c r="Z843" s="54"/>
      <c r="AA843" s="54"/>
    </row>
    <row r="844" spans="24:27">
      <c r="X844"/>
      <c r="Z844" s="54"/>
      <c r="AA844" s="54"/>
    </row>
    <row r="845" spans="24:27">
      <c r="X845"/>
      <c r="Z845" s="54"/>
      <c r="AA845" s="54"/>
    </row>
    <row r="846" spans="24:27">
      <c r="X846"/>
      <c r="Z846" s="54"/>
      <c r="AA846" s="54"/>
    </row>
    <row r="847" spans="24:27">
      <c r="X847"/>
      <c r="Z847" s="54"/>
      <c r="AA847" s="54"/>
    </row>
    <row r="848" spans="24:27">
      <c r="X848"/>
      <c r="Z848" s="54"/>
      <c r="AA848" s="54"/>
    </row>
    <row r="849" spans="24:27">
      <c r="X849"/>
      <c r="Z849" s="54"/>
      <c r="AA849" s="54"/>
    </row>
    <row r="850" spans="24:27">
      <c r="X850"/>
      <c r="Z850" s="54"/>
      <c r="AA850" s="54"/>
    </row>
    <row r="851" spans="24:27">
      <c r="X851"/>
      <c r="Z851" s="54"/>
      <c r="AA851" s="54"/>
    </row>
    <row r="852" spans="24:27">
      <c r="X852"/>
      <c r="Z852" s="54"/>
      <c r="AA852" s="54"/>
    </row>
    <row r="853" spans="24:27">
      <c r="X853"/>
      <c r="Z853" s="54"/>
      <c r="AA853" s="54"/>
    </row>
    <row r="854" spans="24:27">
      <c r="X854"/>
      <c r="Z854" s="54"/>
      <c r="AA854" s="54"/>
    </row>
    <row r="855" spans="24:27">
      <c r="X855"/>
      <c r="Z855" s="54"/>
      <c r="AA855" s="54"/>
    </row>
    <row r="856" spans="24:27">
      <c r="X856"/>
      <c r="Z856" s="54"/>
      <c r="AA856" s="54"/>
    </row>
    <row r="857" spans="24:27">
      <c r="X857"/>
      <c r="Z857" s="54"/>
      <c r="AA857" s="54"/>
    </row>
    <row r="858" spans="24:27">
      <c r="X858"/>
      <c r="Z858" s="54"/>
      <c r="AA858" s="54"/>
    </row>
    <row r="859" spans="24:27">
      <c r="X859"/>
      <c r="Z859" s="54"/>
      <c r="AA859" s="54"/>
    </row>
    <row r="860" spans="24:27">
      <c r="X860"/>
      <c r="Z860" s="54"/>
      <c r="AA860" s="54"/>
    </row>
    <row r="861" spans="24:27">
      <c r="X861"/>
      <c r="Z861" s="54"/>
      <c r="AA861" s="54"/>
    </row>
    <row r="862" spans="24:27">
      <c r="X862"/>
      <c r="Z862" s="54"/>
      <c r="AA862" s="54"/>
    </row>
    <row r="863" spans="24:27">
      <c r="X863"/>
      <c r="Z863" s="54"/>
      <c r="AA863" s="54"/>
    </row>
    <row r="864" spans="24:27">
      <c r="X864"/>
      <c r="Z864" s="54"/>
      <c r="AA864" s="54"/>
    </row>
    <row r="865" spans="24:27">
      <c r="X865"/>
      <c r="Z865" s="54"/>
      <c r="AA865" s="54"/>
    </row>
    <row r="866" spans="24:27">
      <c r="X866"/>
      <c r="Z866" s="54"/>
      <c r="AA866" s="54"/>
    </row>
    <row r="867" spans="24:27">
      <c r="X867"/>
      <c r="Z867" s="54"/>
      <c r="AA867" s="54"/>
    </row>
    <row r="868" spans="24:27">
      <c r="X868"/>
      <c r="Z868" s="54"/>
      <c r="AA868" s="54"/>
    </row>
    <row r="869" spans="24:27">
      <c r="X869"/>
      <c r="Z869" s="54"/>
      <c r="AA869" s="54"/>
    </row>
    <row r="870" spans="24:27">
      <c r="X870"/>
      <c r="Z870" s="54"/>
      <c r="AA870" s="54"/>
    </row>
    <row r="871" spans="24:27">
      <c r="X871"/>
      <c r="Z871" s="54"/>
      <c r="AA871" s="54"/>
    </row>
    <row r="872" spans="24:27">
      <c r="X872"/>
      <c r="Z872" s="54"/>
      <c r="AA872" s="54"/>
    </row>
    <row r="873" spans="24:27">
      <c r="X873"/>
      <c r="Z873" s="54"/>
      <c r="AA873" s="54"/>
    </row>
    <row r="874" spans="24:27">
      <c r="X874"/>
      <c r="Z874" s="54"/>
      <c r="AA874" s="54"/>
    </row>
    <row r="875" spans="24:27">
      <c r="X875"/>
      <c r="Z875" s="54"/>
      <c r="AA875" s="54"/>
    </row>
    <row r="876" spans="24:27">
      <c r="X876"/>
      <c r="Z876" s="54"/>
      <c r="AA876" s="54"/>
    </row>
    <row r="877" spans="24:27">
      <c r="X877"/>
      <c r="Z877" s="54"/>
      <c r="AA877" s="54"/>
    </row>
    <row r="878" spans="24:27">
      <c r="X878"/>
      <c r="Z878" s="54"/>
      <c r="AA878" s="54"/>
    </row>
    <row r="879" spans="24:27">
      <c r="X879"/>
      <c r="Z879" s="54"/>
      <c r="AA879" s="54"/>
    </row>
    <row r="880" spans="24:27">
      <c r="X880"/>
      <c r="Z880" s="54"/>
      <c r="AA880" s="54"/>
    </row>
    <row r="881" spans="24:27">
      <c r="X881"/>
      <c r="Z881" s="54"/>
      <c r="AA881" s="54"/>
    </row>
    <row r="882" spans="24:27">
      <c r="X882"/>
      <c r="Z882" s="54"/>
      <c r="AA882" s="54"/>
    </row>
    <row r="883" spans="24:27">
      <c r="X883"/>
      <c r="Z883" s="54"/>
      <c r="AA883" s="54"/>
    </row>
    <row r="884" spans="24:27">
      <c r="X884"/>
      <c r="Z884" s="54"/>
      <c r="AA884" s="54"/>
    </row>
    <row r="885" spans="24:27">
      <c r="X885"/>
      <c r="Z885" s="54"/>
      <c r="AA885" s="54"/>
    </row>
    <row r="886" spans="24:27">
      <c r="X886"/>
      <c r="Z886" s="54"/>
      <c r="AA886" s="54"/>
    </row>
    <row r="887" spans="24:27">
      <c r="X887"/>
      <c r="Z887" s="54"/>
      <c r="AA887" s="54"/>
    </row>
    <row r="888" spans="24:27">
      <c r="X888"/>
      <c r="Z888" s="54"/>
      <c r="AA888" s="54"/>
    </row>
    <row r="889" spans="24:27">
      <c r="X889"/>
      <c r="Z889" s="54"/>
      <c r="AA889" s="54"/>
    </row>
    <row r="890" spans="24:27">
      <c r="X890"/>
      <c r="Z890" s="54"/>
      <c r="AA890" s="54"/>
    </row>
    <row r="891" spans="24:27">
      <c r="X891"/>
      <c r="Z891" s="54"/>
      <c r="AA891" s="54"/>
    </row>
    <row r="892" spans="24:27">
      <c r="X892"/>
      <c r="Z892" s="54"/>
      <c r="AA892" s="54"/>
    </row>
    <row r="893" spans="24:27">
      <c r="X893"/>
      <c r="Z893" s="54"/>
      <c r="AA893" s="54"/>
    </row>
    <row r="894" spans="24:27">
      <c r="X894"/>
      <c r="Z894" s="54"/>
      <c r="AA894" s="54"/>
    </row>
    <row r="895" spans="24:27">
      <c r="X895"/>
      <c r="Z895" s="54"/>
      <c r="AA895" s="54"/>
    </row>
    <row r="896" spans="24:27">
      <c r="X896"/>
      <c r="Z896" s="54"/>
      <c r="AA896" s="54"/>
    </row>
    <row r="897" spans="24:27">
      <c r="X897"/>
      <c r="Z897" s="54"/>
      <c r="AA897" s="54"/>
    </row>
    <row r="898" spans="24:27">
      <c r="X898"/>
      <c r="Z898" s="54"/>
      <c r="AA898" s="54"/>
    </row>
    <row r="899" spans="24:27">
      <c r="X899"/>
      <c r="Z899" s="54"/>
      <c r="AA899" s="54"/>
    </row>
    <row r="900" spans="24:27">
      <c r="X900"/>
      <c r="Z900" s="54"/>
      <c r="AA900" s="54"/>
    </row>
    <row r="901" spans="24:27">
      <c r="X901"/>
      <c r="Z901" s="54"/>
      <c r="AA901" s="54"/>
    </row>
    <row r="902" spans="24:27">
      <c r="X902"/>
      <c r="Z902" s="54"/>
      <c r="AA902" s="54"/>
    </row>
    <row r="903" spans="24:27">
      <c r="X903"/>
      <c r="Z903" s="54"/>
      <c r="AA903" s="54"/>
    </row>
    <row r="904" spans="24:27">
      <c r="X904"/>
      <c r="Z904" s="54"/>
      <c r="AA904" s="54"/>
    </row>
    <row r="905" spans="24:27">
      <c r="X905"/>
      <c r="Z905" s="54"/>
      <c r="AA905" s="54"/>
    </row>
    <row r="906" spans="24:27">
      <c r="X906"/>
      <c r="Z906" s="54"/>
      <c r="AA906" s="54"/>
    </row>
    <row r="907" spans="24:27">
      <c r="X907"/>
      <c r="Z907" s="54"/>
      <c r="AA907" s="54"/>
    </row>
    <row r="908" spans="24:27">
      <c r="X908"/>
      <c r="Z908" s="54"/>
      <c r="AA908" s="54"/>
    </row>
    <row r="909" spans="24:27">
      <c r="X909"/>
      <c r="Z909" s="54"/>
      <c r="AA909" s="54"/>
    </row>
    <row r="910" spans="24:27">
      <c r="X910"/>
      <c r="Z910" s="54"/>
      <c r="AA910" s="54"/>
    </row>
    <row r="911" spans="24:27">
      <c r="X911"/>
      <c r="Z911" s="54"/>
      <c r="AA911" s="54"/>
    </row>
    <row r="912" spans="24:27">
      <c r="X912"/>
      <c r="Z912" s="54"/>
      <c r="AA912" s="54"/>
    </row>
    <row r="913" spans="24:27">
      <c r="X913"/>
      <c r="Z913" s="54"/>
      <c r="AA913" s="54"/>
    </row>
    <row r="914" spans="24:27">
      <c r="X914"/>
      <c r="Z914" s="54"/>
      <c r="AA914" s="54"/>
    </row>
    <row r="915" spans="24:27">
      <c r="X915"/>
      <c r="Z915" s="54"/>
      <c r="AA915" s="54"/>
    </row>
    <row r="916" spans="24:27">
      <c r="X916"/>
      <c r="Z916" s="54"/>
      <c r="AA916" s="54"/>
    </row>
    <row r="917" spans="24:27">
      <c r="X917"/>
      <c r="Z917" s="54"/>
      <c r="AA917" s="54"/>
    </row>
    <row r="918" spans="24:27">
      <c r="X918"/>
      <c r="Z918" s="54"/>
      <c r="AA918" s="54"/>
    </row>
    <row r="919" spans="24:27">
      <c r="X919"/>
      <c r="Z919" s="54"/>
      <c r="AA919" s="54"/>
    </row>
    <row r="920" spans="24:27">
      <c r="X920"/>
      <c r="Z920" s="54"/>
      <c r="AA920" s="54"/>
    </row>
    <row r="921" spans="24:27">
      <c r="X921"/>
      <c r="Z921" s="54"/>
      <c r="AA921" s="54"/>
    </row>
    <row r="922" spans="24:27">
      <c r="X922"/>
      <c r="Z922" s="54"/>
      <c r="AA922" s="54"/>
    </row>
    <row r="923" spans="24:27">
      <c r="X923"/>
      <c r="Z923" s="54"/>
      <c r="AA923" s="54"/>
    </row>
    <row r="924" spans="24:27">
      <c r="X924"/>
      <c r="Z924" s="54"/>
      <c r="AA924" s="54"/>
    </row>
    <row r="925" spans="24:27">
      <c r="X925"/>
      <c r="Z925" s="54"/>
      <c r="AA925" s="54"/>
    </row>
    <row r="926" spans="24:27">
      <c r="X926"/>
      <c r="Z926" s="54"/>
      <c r="AA926" s="54"/>
    </row>
    <row r="927" spans="24:27">
      <c r="X927"/>
      <c r="Z927" s="54"/>
      <c r="AA927" s="54"/>
    </row>
    <row r="928" spans="24:27">
      <c r="X928"/>
      <c r="Z928" s="54"/>
      <c r="AA928" s="54"/>
    </row>
    <row r="929" spans="24:27">
      <c r="X929"/>
      <c r="Z929" s="54"/>
      <c r="AA929" s="54"/>
    </row>
    <row r="930" spans="24:27">
      <c r="X930"/>
      <c r="Z930" s="54"/>
      <c r="AA930" s="54"/>
    </row>
    <row r="931" spans="24:27">
      <c r="X931"/>
      <c r="Z931" s="54"/>
      <c r="AA931" s="54"/>
    </row>
    <row r="932" spans="24:27">
      <c r="X932"/>
      <c r="Z932" s="54"/>
      <c r="AA932" s="54"/>
    </row>
    <row r="933" spans="24:27">
      <c r="X933"/>
      <c r="Z933" s="54"/>
      <c r="AA933" s="54"/>
    </row>
    <row r="934" spans="24:27">
      <c r="X934"/>
      <c r="Z934" s="54"/>
      <c r="AA934" s="54"/>
    </row>
    <row r="935" spans="24:27">
      <c r="X935"/>
      <c r="Z935" s="54"/>
      <c r="AA935" s="54"/>
    </row>
    <row r="936" spans="24:27">
      <c r="X936"/>
      <c r="Z936" s="54"/>
      <c r="AA936" s="54"/>
    </row>
    <row r="937" spans="24:27">
      <c r="X937"/>
      <c r="Z937" s="54"/>
      <c r="AA937" s="54"/>
    </row>
    <row r="938" spans="24:27">
      <c r="X938"/>
      <c r="Z938" s="54"/>
      <c r="AA938" s="54"/>
    </row>
    <row r="939" spans="24:27">
      <c r="X939"/>
      <c r="Z939" s="54"/>
      <c r="AA939" s="54"/>
    </row>
    <row r="940" spans="24:27">
      <c r="X940"/>
      <c r="Z940" s="54"/>
      <c r="AA940" s="54"/>
    </row>
    <row r="941" spans="24:27">
      <c r="X941"/>
      <c r="Z941" s="54"/>
      <c r="AA941" s="54"/>
    </row>
    <row r="942" spans="24:27">
      <c r="X942"/>
      <c r="Z942" s="54"/>
      <c r="AA942" s="54"/>
    </row>
    <row r="943" spans="24:27">
      <c r="X943"/>
      <c r="Z943" s="54"/>
      <c r="AA943" s="54"/>
    </row>
    <row r="944" spans="24:27">
      <c r="X944"/>
      <c r="Z944" s="54"/>
      <c r="AA944" s="54"/>
    </row>
    <row r="945" spans="24:27">
      <c r="X945"/>
      <c r="Z945" s="54"/>
      <c r="AA945" s="54"/>
    </row>
    <row r="946" spans="24:27">
      <c r="X946"/>
      <c r="Z946" s="54"/>
      <c r="AA946" s="54"/>
    </row>
    <row r="947" spans="24:27">
      <c r="X947"/>
      <c r="Z947" s="54"/>
      <c r="AA947" s="54"/>
    </row>
    <row r="948" spans="24:27">
      <c r="X948"/>
      <c r="Z948" s="54"/>
      <c r="AA948" s="54"/>
    </row>
    <row r="949" spans="24:27">
      <c r="X949"/>
      <c r="Z949" s="54"/>
      <c r="AA949" s="54"/>
    </row>
    <row r="950" spans="24:27">
      <c r="X950"/>
      <c r="Z950" s="54"/>
      <c r="AA950" s="54"/>
    </row>
    <row r="951" spans="24:27">
      <c r="X951"/>
      <c r="Z951" s="54"/>
      <c r="AA951" s="54"/>
    </row>
    <row r="952" spans="24:27">
      <c r="X952"/>
      <c r="Z952" s="54"/>
      <c r="AA952" s="54"/>
    </row>
    <row r="953" spans="24:27">
      <c r="X953"/>
      <c r="Z953" s="54"/>
      <c r="AA953" s="54"/>
    </row>
    <row r="954" spans="24:27">
      <c r="X954"/>
      <c r="Z954" s="54"/>
      <c r="AA954" s="54"/>
    </row>
    <row r="955" spans="24:27">
      <c r="X955"/>
      <c r="Z955" s="54"/>
      <c r="AA955" s="54"/>
    </row>
    <row r="956" spans="24:27">
      <c r="X956"/>
      <c r="Z956" s="54"/>
      <c r="AA956" s="54"/>
    </row>
    <row r="957" spans="24:27">
      <c r="X957"/>
      <c r="Z957" s="54"/>
      <c r="AA957" s="54"/>
    </row>
    <row r="958" spans="24:27">
      <c r="X958"/>
      <c r="Z958" s="54"/>
      <c r="AA958" s="54"/>
    </row>
    <row r="959" spans="24:27">
      <c r="X959"/>
      <c r="Z959" s="54"/>
      <c r="AA959" s="54"/>
    </row>
    <row r="960" spans="24:27">
      <c r="X960"/>
      <c r="Z960" s="54"/>
      <c r="AA960" s="54"/>
    </row>
    <row r="961" spans="24:27">
      <c r="X961"/>
      <c r="Z961" s="54"/>
      <c r="AA961" s="54"/>
    </row>
    <row r="962" spans="24:27">
      <c r="X962"/>
      <c r="Z962" s="54"/>
      <c r="AA962" s="54"/>
    </row>
    <row r="963" spans="24:27">
      <c r="X963"/>
      <c r="Z963" s="54"/>
      <c r="AA963" s="54"/>
    </row>
    <row r="964" spans="24:27">
      <c r="X964"/>
      <c r="Z964" s="54"/>
      <c r="AA964" s="54"/>
    </row>
    <row r="965" spans="24:27">
      <c r="X965"/>
      <c r="Z965" s="54"/>
      <c r="AA965" s="54"/>
    </row>
    <row r="966" spans="24:27">
      <c r="X966"/>
      <c r="Z966" s="54"/>
      <c r="AA966" s="54"/>
    </row>
    <row r="967" spans="24:27">
      <c r="X967"/>
      <c r="Z967" s="54"/>
      <c r="AA967" s="54"/>
    </row>
    <row r="968" spans="24:27">
      <c r="X968"/>
      <c r="Z968" s="54"/>
      <c r="AA968" s="54"/>
    </row>
    <row r="969" spans="24:27">
      <c r="X969"/>
      <c r="Z969" s="54"/>
      <c r="AA969" s="54"/>
    </row>
    <row r="970" spans="24:27">
      <c r="X970"/>
      <c r="Z970" s="54"/>
      <c r="AA970" s="54"/>
    </row>
    <row r="971" spans="24:27">
      <c r="X971"/>
      <c r="Z971" s="54"/>
      <c r="AA971" s="54"/>
    </row>
    <row r="972" spans="24:27">
      <c r="X972"/>
      <c r="Z972" s="54"/>
      <c r="AA972" s="54"/>
    </row>
    <row r="973" spans="24:27">
      <c r="X973"/>
      <c r="Z973" s="54"/>
      <c r="AA973" s="54"/>
    </row>
    <row r="974" spans="24:27">
      <c r="X974"/>
      <c r="Z974" s="54"/>
      <c r="AA974" s="54"/>
    </row>
    <row r="975" spans="24:27">
      <c r="X975"/>
      <c r="Z975" s="54"/>
      <c r="AA975" s="54"/>
    </row>
    <row r="976" spans="24:27">
      <c r="X976"/>
      <c r="Z976" s="54"/>
      <c r="AA976" s="54"/>
    </row>
    <row r="977" spans="24:27">
      <c r="X977"/>
      <c r="Z977" s="54"/>
      <c r="AA977" s="54"/>
    </row>
    <row r="978" spans="24:27">
      <c r="X978"/>
      <c r="Z978" s="54"/>
      <c r="AA978" s="54"/>
    </row>
    <row r="979" spans="24:27">
      <c r="X979"/>
      <c r="Z979" s="54"/>
      <c r="AA979" s="54"/>
    </row>
    <row r="980" spans="24:27">
      <c r="X980"/>
      <c r="Z980" s="54"/>
      <c r="AA980" s="54"/>
    </row>
    <row r="981" spans="24:27">
      <c r="X981"/>
      <c r="Z981" s="54"/>
      <c r="AA981" s="54"/>
    </row>
    <row r="982" spans="24:27">
      <c r="X982"/>
      <c r="Z982" s="54"/>
      <c r="AA982" s="54"/>
    </row>
    <row r="983" spans="24:27">
      <c r="X983"/>
      <c r="Z983" s="54"/>
      <c r="AA983" s="54"/>
    </row>
    <row r="984" spans="24:27">
      <c r="X984"/>
      <c r="Z984" s="54"/>
      <c r="AA984" s="54"/>
    </row>
    <row r="985" spans="24:27">
      <c r="X985"/>
      <c r="Z985" s="54"/>
      <c r="AA985" s="54"/>
    </row>
    <row r="986" spans="24:27">
      <c r="X986"/>
      <c r="Z986" s="54"/>
      <c r="AA986" s="54"/>
    </row>
    <row r="987" spans="24:27">
      <c r="X987"/>
      <c r="Z987" s="54"/>
      <c r="AA987" s="54"/>
    </row>
    <row r="988" spans="24:27">
      <c r="X988"/>
      <c r="Z988" s="54"/>
      <c r="AA988" s="54"/>
    </row>
    <row r="989" spans="24:27">
      <c r="X989"/>
      <c r="Z989" s="54"/>
      <c r="AA989" s="54"/>
    </row>
    <row r="990" spans="24:27">
      <c r="X990"/>
      <c r="Z990" s="54"/>
      <c r="AA990" s="54"/>
    </row>
    <row r="991" spans="24:27">
      <c r="X991"/>
      <c r="Z991" s="54"/>
      <c r="AA991" s="54"/>
    </row>
    <row r="992" spans="24:27">
      <c r="X992"/>
      <c r="Z992" s="54"/>
      <c r="AA992" s="54"/>
    </row>
    <row r="993" spans="24:27">
      <c r="X993"/>
      <c r="Z993" s="54"/>
      <c r="AA993" s="54"/>
    </row>
    <row r="994" spans="24:27">
      <c r="X994"/>
      <c r="Z994" s="54"/>
      <c r="AA994" s="54"/>
    </row>
    <row r="995" spans="24:27">
      <c r="X995"/>
      <c r="Z995" s="54"/>
      <c r="AA995" s="54"/>
    </row>
    <row r="996" spans="24:27">
      <c r="X996"/>
      <c r="Z996" s="54"/>
      <c r="AA996" s="54"/>
    </row>
    <row r="997" spans="24:27">
      <c r="X997"/>
      <c r="Z997" s="54"/>
      <c r="AA997" s="54"/>
    </row>
    <row r="998" spans="24:27">
      <c r="X998"/>
      <c r="Z998" s="54"/>
      <c r="AA998" s="54"/>
    </row>
    <row r="999" spans="24:27">
      <c r="X999"/>
      <c r="Z999" s="54"/>
      <c r="AA999" s="54"/>
    </row>
    <row r="1000" spans="24:27">
      <c r="X1000"/>
      <c r="Z1000" s="54"/>
      <c r="AA1000" s="54"/>
    </row>
    <row r="1001" spans="24:27">
      <c r="X1001"/>
      <c r="Z1001" s="54"/>
      <c r="AA1001" s="54"/>
    </row>
    <row r="1002" spans="24:27">
      <c r="X1002"/>
      <c r="Z1002" s="54"/>
      <c r="AA1002" s="54"/>
    </row>
    <row r="1003" spans="24:27">
      <c r="X1003"/>
      <c r="Z1003" s="54"/>
      <c r="AA1003" s="54"/>
    </row>
    <row r="1004" spans="24:27">
      <c r="X1004"/>
      <c r="Z1004" s="54"/>
      <c r="AA1004" s="54"/>
    </row>
    <row r="1005" spans="24:27">
      <c r="X1005"/>
      <c r="Z1005" s="54"/>
      <c r="AA1005" s="54"/>
    </row>
    <row r="1006" spans="24:27">
      <c r="X1006"/>
      <c r="Z1006" s="54"/>
      <c r="AA1006" s="54"/>
    </row>
    <row r="1007" spans="24:27">
      <c r="X1007"/>
      <c r="Z1007" s="54"/>
      <c r="AA1007" s="54"/>
    </row>
    <row r="1008" spans="24:27">
      <c r="X1008"/>
      <c r="Z1008" s="54"/>
      <c r="AA1008" s="54"/>
    </row>
    <row r="1009" spans="24:27">
      <c r="X1009"/>
      <c r="Z1009" s="54"/>
      <c r="AA1009" s="54"/>
    </row>
    <row r="1010" spans="24:27">
      <c r="X1010"/>
      <c r="Z1010" s="54"/>
      <c r="AA1010" s="54"/>
    </row>
    <row r="1011" spans="24:27">
      <c r="X1011"/>
      <c r="Z1011" s="54"/>
      <c r="AA1011" s="54"/>
    </row>
    <row r="1012" spans="24:27">
      <c r="X1012"/>
      <c r="Z1012" s="54"/>
      <c r="AA1012" s="54"/>
    </row>
    <row r="1013" spans="24:27">
      <c r="X1013"/>
      <c r="Z1013" s="54"/>
      <c r="AA1013" s="54"/>
    </row>
    <row r="1014" spans="24:27">
      <c r="X1014"/>
      <c r="Z1014" s="54"/>
      <c r="AA1014" s="54"/>
    </row>
    <row r="1015" spans="24:27">
      <c r="X1015"/>
      <c r="Z1015" s="54"/>
      <c r="AA1015" s="54"/>
    </row>
    <row r="1016" spans="24:27">
      <c r="X1016"/>
      <c r="Z1016" s="54"/>
      <c r="AA1016" s="54"/>
    </row>
    <row r="1017" spans="24:27">
      <c r="X1017"/>
      <c r="Z1017" s="54"/>
      <c r="AA1017" s="54"/>
    </row>
    <row r="1018" spans="24:27">
      <c r="X1018"/>
      <c r="Z1018" s="54"/>
      <c r="AA1018" s="54"/>
    </row>
    <row r="1019" spans="24:27">
      <c r="X1019"/>
      <c r="Z1019" s="54"/>
      <c r="AA1019" s="54"/>
    </row>
    <row r="1020" spans="24:27">
      <c r="X1020"/>
      <c r="Z1020" s="54"/>
      <c r="AA1020" s="54"/>
    </row>
    <row r="1021" spans="24:27">
      <c r="X1021"/>
      <c r="Z1021" s="54"/>
      <c r="AA1021" s="54"/>
    </row>
    <row r="1022" spans="24:27">
      <c r="X1022"/>
      <c r="Z1022" s="54"/>
      <c r="AA1022" s="54"/>
    </row>
    <row r="1023" spans="24:27">
      <c r="X1023"/>
      <c r="Z1023" s="54"/>
      <c r="AA1023" s="54"/>
    </row>
    <row r="1024" spans="24:27">
      <c r="X1024"/>
      <c r="Z1024" s="54"/>
      <c r="AA1024" s="54"/>
    </row>
    <row r="1025" spans="24:27">
      <c r="X1025"/>
      <c r="Z1025" s="54"/>
      <c r="AA1025" s="54"/>
    </row>
    <row r="1026" spans="24:27">
      <c r="X1026"/>
      <c r="Z1026" s="54"/>
      <c r="AA1026" s="54"/>
    </row>
    <row r="1027" spans="24:27">
      <c r="X1027"/>
      <c r="Z1027" s="54"/>
      <c r="AA1027" s="54"/>
    </row>
    <row r="1028" spans="24:27">
      <c r="X1028"/>
      <c r="Z1028" s="54"/>
      <c r="AA1028" s="54"/>
    </row>
    <row r="1029" spans="24:27">
      <c r="X1029"/>
      <c r="Z1029" s="54"/>
      <c r="AA1029" s="54"/>
    </row>
    <row r="1030" spans="24:27">
      <c r="X1030"/>
      <c r="Z1030" s="54"/>
      <c r="AA1030" s="54"/>
    </row>
    <row r="1031" spans="24:27">
      <c r="X1031"/>
      <c r="Z1031" s="54"/>
      <c r="AA1031" s="54"/>
    </row>
    <row r="1032" spans="24:27">
      <c r="X1032"/>
      <c r="Z1032" s="54"/>
      <c r="AA1032" s="54"/>
    </row>
    <row r="1033" spans="24:27">
      <c r="X1033"/>
      <c r="Z1033" s="54"/>
      <c r="AA1033" s="54"/>
    </row>
    <row r="1034" spans="24:27">
      <c r="X1034"/>
      <c r="Z1034" s="54"/>
      <c r="AA1034" s="54"/>
    </row>
    <row r="1035" spans="24:27">
      <c r="X1035"/>
      <c r="Z1035" s="54"/>
      <c r="AA1035" s="54"/>
    </row>
    <row r="1036" spans="24:27">
      <c r="X1036"/>
      <c r="Z1036" s="54"/>
      <c r="AA1036" s="54"/>
    </row>
    <row r="1037" spans="24:27">
      <c r="X1037"/>
      <c r="Z1037" s="54"/>
      <c r="AA1037" s="54"/>
    </row>
    <row r="1038" spans="24:27">
      <c r="X1038"/>
      <c r="Z1038" s="54"/>
      <c r="AA1038" s="54"/>
    </row>
    <row r="1039" spans="24:27">
      <c r="X1039"/>
      <c r="Z1039" s="54"/>
      <c r="AA1039" s="54"/>
    </row>
    <row r="1040" spans="24:27">
      <c r="X1040"/>
      <c r="Z1040" s="54"/>
      <c r="AA1040" s="54"/>
    </row>
    <row r="1041" spans="24:27">
      <c r="X1041"/>
      <c r="Z1041" s="54"/>
      <c r="AA1041" s="54"/>
    </row>
    <row r="1042" spans="24:27">
      <c r="X1042"/>
      <c r="Z1042" s="54"/>
      <c r="AA1042" s="54"/>
    </row>
    <row r="1043" spans="24:27">
      <c r="X1043"/>
      <c r="Z1043" s="54"/>
      <c r="AA1043" s="54"/>
    </row>
    <row r="1044" spans="24:27">
      <c r="X1044"/>
      <c r="Z1044" s="54"/>
      <c r="AA1044" s="54"/>
    </row>
    <row r="1045" spans="24:27">
      <c r="X1045"/>
      <c r="Z1045" s="54"/>
      <c r="AA1045" s="54"/>
    </row>
    <row r="1046" spans="24:27">
      <c r="X1046"/>
      <c r="Z1046" s="54"/>
      <c r="AA1046" s="54"/>
    </row>
    <row r="1047" spans="24:27">
      <c r="X1047"/>
      <c r="Z1047" s="54"/>
      <c r="AA1047" s="54"/>
    </row>
    <row r="1048" spans="24:27">
      <c r="X1048"/>
      <c r="Z1048" s="54"/>
      <c r="AA1048" s="54"/>
    </row>
    <row r="1049" spans="24:27">
      <c r="X1049"/>
      <c r="Z1049" s="54"/>
      <c r="AA1049" s="54"/>
    </row>
    <row r="1050" spans="24:27">
      <c r="X1050"/>
      <c r="Z1050" s="54"/>
      <c r="AA1050" s="54"/>
    </row>
    <row r="1051" spans="24:27">
      <c r="X1051"/>
      <c r="Z1051" s="54"/>
      <c r="AA1051" s="54"/>
    </row>
    <row r="1052" spans="24:27">
      <c r="X1052"/>
      <c r="Z1052" s="54"/>
      <c r="AA1052" s="54"/>
    </row>
    <row r="1053" spans="24:27">
      <c r="X1053"/>
      <c r="Z1053" s="54"/>
      <c r="AA1053" s="54"/>
    </row>
    <row r="1054" spans="24:27">
      <c r="X1054"/>
      <c r="Z1054" s="54"/>
      <c r="AA1054" s="54"/>
    </row>
    <row r="1055" spans="24:27">
      <c r="X1055"/>
      <c r="Z1055" s="54"/>
      <c r="AA1055" s="54"/>
    </row>
    <row r="1056" spans="24:27">
      <c r="X1056"/>
      <c r="Z1056" s="54"/>
      <c r="AA1056" s="54"/>
    </row>
    <row r="1057" spans="24:27">
      <c r="X1057"/>
      <c r="Z1057" s="54"/>
      <c r="AA1057" s="54"/>
    </row>
    <row r="1058" spans="24:27">
      <c r="X1058"/>
      <c r="Z1058" s="54"/>
      <c r="AA1058" s="54"/>
    </row>
    <row r="1059" spans="24:27">
      <c r="X1059"/>
      <c r="Z1059" s="54"/>
      <c r="AA1059" s="54"/>
    </row>
    <row r="1060" spans="24:27">
      <c r="X1060"/>
      <c r="Z1060" s="54"/>
      <c r="AA1060" s="54"/>
    </row>
    <row r="1061" spans="24:27">
      <c r="X1061"/>
      <c r="Z1061" s="54"/>
      <c r="AA1061" s="54"/>
    </row>
    <row r="1062" spans="24:27">
      <c r="X1062"/>
      <c r="Z1062" s="54"/>
      <c r="AA1062" s="54"/>
    </row>
    <row r="1063" spans="24:27">
      <c r="X1063"/>
      <c r="Z1063" s="54"/>
      <c r="AA1063" s="54"/>
    </row>
    <row r="1064" spans="24:27">
      <c r="X1064"/>
      <c r="Z1064" s="54"/>
      <c r="AA1064" s="54"/>
    </row>
    <row r="1065" spans="24:27">
      <c r="X1065"/>
      <c r="Z1065" s="54"/>
      <c r="AA1065" s="54"/>
    </row>
    <row r="1066" spans="24:27">
      <c r="X1066"/>
      <c r="Z1066" s="54"/>
      <c r="AA1066" s="54"/>
    </row>
    <row r="1067" spans="24:27">
      <c r="X1067"/>
      <c r="Z1067" s="54"/>
      <c r="AA1067" s="54"/>
    </row>
    <row r="1068" spans="24:27">
      <c r="X1068"/>
      <c r="Z1068" s="54"/>
      <c r="AA1068" s="54"/>
    </row>
    <row r="1069" spans="24:27">
      <c r="X1069"/>
      <c r="Z1069" s="54"/>
      <c r="AA1069" s="54"/>
    </row>
    <row r="1070" spans="24:27">
      <c r="X1070"/>
      <c r="Z1070" s="54"/>
      <c r="AA1070" s="54"/>
    </row>
    <row r="1071" spans="24:27">
      <c r="X1071"/>
      <c r="Z1071" s="54"/>
      <c r="AA1071" s="54"/>
    </row>
    <row r="1072" spans="24:27">
      <c r="X1072"/>
      <c r="Z1072" s="54"/>
      <c r="AA1072" s="54"/>
    </row>
    <row r="1073" spans="24:27">
      <c r="X1073"/>
      <c r="Z1073" s="54"/>
      <c r="AA1073" s="54"/>
    </row>
    <row r="1074" spans="24:27">
      <c r="X1074"/>
      <c r="Z1074" s="54"/>
      <c r="AA1074" s="54"/>
    </row>
    <row r="1075" spans="24:27">
      <c r="X1075"/>
      <c r="Z1075" s="54"/>
      <c r="AA1075" s="54"/>
    </row>
    <row r="1076" spans="24:27">
      <c r="X1076"/>
      <c r="Z1076" s="54"/>
      <c r="AA1076" s="54"/>
    </row>
    <row r="1077" spans="24:27">
      <c r="X1077"/>
      <c r="Z1077" s="54"/>
      <c r="AA1077" s="54"/>
    </row>
    <row r="1078" spans="24:27">
      <c r="X1078"/>
      <c r="Z1078" s="54"/>
      <c r="AA1078" s="54"/>
    </row>
    <row r="1079" spans="24:27">
      <c r="X1079"/>
      <c r="Z1079" s="54"/>
      <c r="AA1079" s="54"/>
    </row>
    <row r="1080" spans="24:27">
      <c r="X1080"/>
      <c r="Z1080" s="54"/>
      <c r="AA1080" s="54"/>
    </row>
    <row r="1081" spans="24:27">
      <c r="X1081"/>
      <c r="Z1081" s="54"/>
      <c r="AA1081" s="54"/>
    </row>
    <row r="1082" spans="24:27">
      <c r="X1082"/>
      <c r="Z1082" s="54"/>
      <c r="AA1082" s="54"/>
    </row>
    <row r="1083" spans="24:27">
      <c r="X1083"/>
      <c r="Z1083" s="54"/>
      <c r="AA1083" s="54"/>
    </row>
    <row r="1084" spans="24:27">
      <c r="X1084"/>
      <c r="Z1084" s="54"/>
      <c r="AA1084" s="54"/>
    </row>
    <row r="1085" spans="24:27">
      <c r="X1085"/>
      <c r="Z1085" s="54"/>
      <c r="AA1085" s="54"/>
    </row>
    <row r="1086" spans="24:27">
      <c r="X1086"/>
      <c r="Z1086" s="54"/>
      <c r="AA1086" s="54"/>
    </row>
    <row r="1087" spans="24:27">
      <c r="X1087"/>
      <c r="Z1087" s="54"/>
      <c r="AA1087" s="54"/>
    </row>
    <row r="1088" spans="24:27">
      <c r="X1088"/>
      <c r="Z1088" s="54"/>
      <c r="AA1088" s="54"/>
    </row>
    <row r="1089" spans="24:27">
      <c r="X1089"/>
      <c r="Z1089" s="54"/>
      <c r="AA1089" s="54"/>
    </row>
    <row r="1090" spans="24:27">
      <c r="X1090"/>
      <c r="Z1090" s="54"/>
      <c r="AA1090" s="54"/>
    </row>
    <row r="1091" spans="24:27">
      <c r="X1091"/>
      <c r="Z1091" s="54"/>
      <c r="AA1091" s="54"/>
    </row>
    <row r="1092" spans="24:27">
      <c r="X1092"/>
      <c r="Z1092" s="54"/>
      <c r="AA1092" s="54"/>
    </row>
    <row r="1093" spans="24:27">
      <c r="X1093"/>
      <c r="Z1093" s="54"/>
      <c r="AA1093" s="54"/>
    </row>
    <row r="1094" spans="24:27">
      <c r="X1094"/>
      <c r="Z1094" s="54"/>
      <c r="AA1094" s="54"/>
    </row>
    <row r="1095" spans="24:27">
      <c r="X1095"/>
      <c r="Z1095" s="54"/>
      <c r="AA1095" s="54"/>
    </row>
    <row r="1096" spans="24:27">
      <c r="X1096"/>
      <c r="Z1096" s="54"/>
      <c r="AA1096" s="54"/>
    </row>
    <row r="1097" spans="24:27">
      <c r="X1097"/>
      <c r="Z1097" s="54"/>
      <c r="AA1097" s="54"/>
    </row>
    <row r="1098" spans="24:27">
      <c r="X1098"/>
      <c r="Z1098" s="54"/>
      <c r="AA1098" s="54"/>
    </row>
    <row r="1099" spans="24:27">
      <c r="X1099"/>
      <c r="Z1099" s="54"/>
      <c r="AA1099" s="54"/>
    </row>
    <row r="1100" spans="24:27">
      <c r="X1100"/>
      <c r="Z1100" s="54"/>
      <c r="AA1100" s="54"/>
    </row>
    <row r="1101" spans="24:27">
      <c r="X1101"/>
      <c r="Z1101" s="54"/>
      <c r="AA1101" s="54"/>
    </row>
    <row r="1102" spans="24:27">
      <c r="X1102"/>
      <c r="Z1102" s="54"/>
      <c r="AA1102" s="54"/>
    </row>
    <row r="1103" spans="24:27">
      <c r="X1103"/>
      <c r="Z1103" s="54"/>
      <c r="AA1103" s="54"/>
    </row>
    <row r="1104" spans="24:27">
      <c r="X1104"/>
      <c r="Z1104" s="54"/>
      <c r="AA1104" s="54"/>
    </row>
    <row r="1105" spans="24:27">
      <c r="X1105"/>
      <c r="Z1105" s="54"/>
      <c r="AA1105" s="54"/>
    </row>
    <row r="1106" spans="24:27">
      <c r="X1106"/>
      <c r="Z1106" s="54"/>
      <c r="AA1106" s="54"/>
    </row>
    <row r="1107" spans="24:27">
      <c r="X1107"/>
      <c r="Z1107" s="54"/>
      <c r="AA1107" s="54"/>
    </row>
    <row r="1108" spans="24:27">
      <c r="X1108"/>
      <c r="Z1108" s="54"/>
      <c r="AA1108" s="54"/>
    </row>
    <row r="1109" spans="24:27">
      <c r="X1109"/>
      <c r="Z1109" s="54"/>
      <c r="AA1109" s="54"/>
    </row>
    <row r="1110" spans="24:27">
      <c r="X1110"/>
      <c r="Z1110" s="54"/>
      <c r="AA1110" s="54"/>
    </row>
    <row r="1111" spans="24:27">
      <c r="X1111"/>
      <c r="Z1111" s="54"/>
      <c r="AA1111" s="54"/>
    </row>
    <row r="1112" spans="24:27">
      <c r="X1112"/>
      <c r="Z1112" s="54"/>
      <c r="AA1112" s="54"/>
    </row>
    <row r="1113" spans="24:27">
      <c r="X1113"/>
      <c r="Z1113" s="54"/>
      <c r="AA1113" s="54"/>
    </row>
    <row r="1114" spans="24:27">
      <c r="X1114"/>
      <c r="Z1114" s="54"/>
      <c r="AA1114" s="54"/>
    </row>
    <row r="1115" spans="24:27">
      <c r="X1115"/>
      <c r="Z1115" s="54"/>
      <c r="AA1115" s="54"/>
    </row>
    <row r="1116" spans="24:27">
      <c r="X1116"/>
      <c r="Z1116" s="54"/>
      <c r="AA1116" s="54"/>
    </row>
    <row r="1117" spans="24:27">
      <c r="X1117"/>
      <c r="Z1117" s="54"/>
      <c r="AA1117" s="54"/>
    </row>
    <row r="1118" spans="24:27">
      <c r="X1118"/>
      <c r="Z1118" s="54"/>
      <c r="AA1118" s="54"/>
    </row>
    <row r="1119" spans="24:27">
      <c r="X1119"/>
      <c r="Z1119" s="54"/>
      <c r="AA1119" s="54"/>
    </row>
    <row r="1120" spans="24:27">
      <c r="X1120"/>
      <c r="Z1120" s="54"/>
      <c r="AA1120" s="54"/>
    </row>
    <row r="1121" spans="24:27">
      <c r="X1121"/>
      <c r="Z1121" s="54"/>
      <c r="AA1121" s="54"/>
    </row>
    <row r="1122" spans="24:27">
      <c r="X1122"/>
      <c r="Z1122" s="54"/>
      <c r="AA1122" s="54"/>
    </row>
    <row r="1123" spans="24:27">
      <c r="X1123"/>
      <c r="Z1123" s="54"/>
      <c r="AA1123" s="54"/>
    </row>
    <row r="1124" spans="24:27">
      <c r="X1124"/>
      <c r="Z1124" s="54"/>
      <c r="AA1124" s="54"/>
    </row>
    <row r="1125" spans="24:27">
      <c r="X1125"/>
      <c r="Z1125" s="54"/>
      <c r="AA1125" s="54"/>
    </row>
    <row r="1126" spans="24:27">
      <c r="X1126"/>
      <c r="Z1126" s="54"/>
      <c r="AA1126" s="54"/>
    </row>
    <row r="1127" spans="24:27">
      <c r="X1127"/>
      <c r="Z1127" s="54"/>
      <c r="AA1127" s="54"/>
    </row>
    <row r="1128" spans="24:27">
      <c r="X1128"/>
      <c r="Z1128" s="54"/>
      <c r="AA1128" s="54"/>
    </row>
    <row r="1129" spans="24:27">
      <c r="X1129"/>
      <c r="Z1129" s="54"/>
      <c r="AA1129" s="54"/>
    </row>
    <row r="1130" spans="24:27">
      <c r="X1130"/>
      <c r="Z1130" s="54"/>
      <c r="AA1130" s="54"/>
    </row>
    <row r="1131" spans="24:27">
      <c r="X1131"/>
      <c r="Z1131" s="54"/>
      <c r="AA1131" s="54"/>
    </row>
    <row r="1132" spans="24:27">
      <c r="X1132"/>
      <c r="Z1132" s="54"/>
      <c r="AA1132" s="54"/>
    </row>
    <row r="1133" spans="24:27">
      <c r="X1133"/>
      <c r="Z1133" s="54"/>
      <c r="AA1133" s="54"/>
    </row>
    <row r="1134" spans="24:27">
      <c r="X1134"/>
      <c r="Z1134" s="54"/>
      <c r="AA1134" s="54"/>
    </row>
    <row r="1135" spans="24:27">
      <c r="X1135"/>
      <c r="Z1135" s="54"/>
      <c r="AA1135" s="54"/>
    </row>
    <row r="1136" spans="24:27">
      <c r="X1136"/>
      <c r="Z1136" s="54"/>
      <c r="AA1136" s="54"/>
    </row>
    <row r="1137" spans="24:27">
      <c r="X1137"/>
      <c r="Z1137" s="54"/>
      <c r="AA1137" s="54"/>
    </row>
    <row r="1138" spans="24:27">
      <c r="X1138"/>
      <c r="Z1138" s="54"/>
      <c r="AA1138" s="54"/>
    </row>
    <row r="1139" spans="24:27">
      <c r="X1139"/>
      <c r="Z1139" s="54"/>
      <c r="AA1139" s="54"/>
    </row>
    <row r="1140" spans="24:27">
      <c r="X1140"/>
      <c r="Z1140" s="54"/>
      <c r="AA1140" s="54"/>
    </row>
    <row r="1141" spans="24:27">
      <c r="X1141"/>
      <c r="Z1141" s="54"/>
      <c r="AA1141" s="54"/>
    </row>
    <row r="1142" spans="24:27">
      <c r="X1142"/>
      <c r="Z1142" s="54"/>
      <c r="AA1142" s="54"/>
    </row>
    <row r="1143" spans="24:27">
      <c r="X1143"/>
      <c r="Z1143" s="54"/>
      <c r="AA1143" s="54"/>
    </row>
    <row r="1144" spans="24:27">
      <c r="X1144"/>
      <c r="Z1144" s="54"/>
      <c r="AA1144" s="54"/>
    </row>
    <row r="1145" spans="24:27">
      <c r="X1145"/>
      <c r="Z1145" s="54"/>
      <c r="AA1145" s="54"/>
    </row>
    <row r="1146" spans="24:27">
      <c r="X1146"/>
      <c r="Z1146" s="54"/>
      <c r="AA1146" s="54"/>
    </row>
    <row r="1147" spans="24:27">
      <c r="X1147"/>
      <c r="Z1147" s="54"/>
      <c r="AA1147" s="54"/>
    </row>
    <row r="1148" spans="24:27">
      <c r="X1148"/>
      <c r="Z1148" s="54"/>
      <c r="AA1148" s="54"/>
    </row>
    <row r="1149" spans="24:27">
      <c r="X1149"/>
      <c r="Z1149" s="54"/>
      <c r="AA1149" s="54"/>
    </row>
    <row r="1150" spans="24:27">
      <c r="X1150"/>
      <c r="Z1150" s="54"/>
      <c r="AA1150" s="54"/>
    </row>
    <row r="1151" spans="24:27">
      <c r="X1151"/>
      <c r="Z1151" s="54"/>
      <c r="AA1151" s="54"/>
    </row>
    <row r="1152" spans="24:27">
      <c r="X1152"/>
      <c r="Z1152" s="54"/>
      <c r="AA1152" s="54"/>
    </row>
    <row r="1153" spans="24:27">
      <c r="X1153"/>
      <c r="Z1153" s="54"/>
      <c r="AA1153" s="54"/>
    </row>
    <row r="1154" spans="24:27">
      <c r="X1154"/>
      <c r="Z1154" s="54"/>
      <c r="AA1154" s="54"/>
    </row>
    <row r="1155" spans="24:27">
      <c r="X1155"/>
      <c r="Z1155" s="54"/>
      <c r="AA1155" s="54"/>
    </row>
    <row r="1156" spans="24:27">
      <c r="X1156"/>
      <c r="Z1156" s="54"/>
      <c r="AA1156" s="54"/>
    </row>
    <row r="1157" spans="24:27">
      <c r="X1157"/>
      <c r="Z1157" s="54"/>
      <c r="AA1157" s="54"/>
    </row>
    <row r="1158" spans="24:27">
      <c r="X1158"/>
      <c r="Z1158" s="54"/>
      <c r="AA1158" s="54"/>
    </row>
    <row r="1159" spans="24:27">
      <c r="X1159"/>
      <c r="Z1159" s="54"/>
      <c r="AA1159" s="54"/>
    </row>
    <row r="1160" spans="24:27">
      <c r="X1160"/>
      <c r="Z1160" s="54"/>
      <c r="AA1160" s="54"/>
    </row>
    <row r="1161" spans="24:27">
      <c r="X1161"/>
      <c r="Z1161" s="54"/>
      <c r="AA1161" s="54"/>
    </row>
    <row r="1162" spans="24:27">
      <c r="X1162"/>
      <c r="Z1162" s="54"/>
      <c r="AA1162" s="54"/>
    </row>
    <row r="1163" spans="24:27">
      <c r="X1163"/>
      <c r="Z1163" s="54"/>
      <c r="AA1163" s="54"/>
    </row>
    <row r="1164" spans="24:27">
      <c r="X1164"/>
      <c r="Z1164" s="54"/>
      <c r="AA1164" s="54"/>
    </row>
    <row r="1165" spans="24:27">
      <c r="X1165"/>
      <c r="Z1165" s="54"/>
      <c r="AA1165" s="54"/>
    </row>
    <row r="1166" spans="24:27">
      <c r="X1166"/>
      <c r="Z1166" s="54"/>
      <c r="AA1166" s="54"/>
    </row>
    <row r="1167" spans="24:27">
      <c r="X1167"/>
      <c r="Z1167" s="54"/>
      <c r="AA1167" s="54"/>
    </row>
    <row r="1168" spans="24:27">
      <c r="X1168"/>
      <c r="Z1168" s="54"/>
      <c r="AA1168" s="54"/>
    </row>
    <row r="1169" spans="24:27">
      <c r="X1169"/>
      <c r="Z1169" s="54"/>
      <c r="AA1169" s="54"/>
    </row>
    <row r="1170" spans="24:27">
      <c r="X1170"/>
      <c r="Z1170" s="54"/>
      <c r="AA1170" s="54"/>
    </row>
    <row r="1171" spans="24:27">
      <c r="X1171"/>
      <c r="Z1171" s="54"/>
      <c r="AA1171" s="54"/>
    </row>
    <row r="1172" spans="24:27">
      <c r="X1172"/>
      <c r="Z1172" s="54"/>
      <c r="AA1172" s="54"/>
    </row>
    <row r="1173" spans="24:27">
      <c r="X1173"/>
      <c r="Z1173" s="54"/>
      <c r="AA1173" s="54"/>
    </row>
    <row r="1174" spans="24:27">
      <c r="X1174"/>
      <c r="Z1174" s="54"/>
      <c r="AA1174" s="54"/>
    </row>
    <row r="1175" spans="24:27">
      <c r="X1175"/>
      <c r="Z1175" s="54"/>
      <c r="AA1175" s="54"/>
    </row>
    <row r="1176" spans="24:27">
      <c r="X1176"/>
      <c r="Z1176" s="54"/>
      <c r="AA1176" s="54"/>
    </row>
    <row r="1177" spans="24:27">
      <c r="X1177"/>
      <c r="Z1177" s="54"/>
      <c r="AA1177" s="54"/>
    </row>
    <row r="1178" spans="24:27">
      <c r="X1178"/>
      <c r="Z1178" s="54"/>
      <c r="AA1178" s="54"/>
    </row>
    <row r="1179" spans="24:27">
      <c r="X1179"/>
      <c r="Z1179" s="54"/>
      <c r="AA1179" s="54"/>
    </row>
    <row r="1180" spans="24:27">
      <c r="X1180"/>
      <c r="Z1180" s="54"/>
      <c r="AA1180" s="54"/>
    </row>
    <row r="1181" spans="24:27">
      <c r="X1181"/>
      <c r="Z1181" s="54"/>
      <c r="AA1181" s="54"/>
    </row>
    <row r="1182" spans="24:27">
      <c r="X1182"/>
      <c r="Z1182" s="54"/>
      <c r="AA1182" s="54"/>
    </row>
    <row r="1183" spans="24:27">
      <c r="X1183"/>
      <c r="Z1183" s="54"/>
      <c r="AA1183" s="54"/>
    </row>
    <row r="1184" spans="24:27">
      <c r="X1184"/>
      <c r="Z1184" s="54"/>
      <c r="AA1184" s="54"/>
    </row>
    <row r="1185" spans="24:27">
      <c r="X1185"/>
      <c r="Z1185" s="54"/>
      <c r="AA1185" s="54"/>
    </row>
    <row r="1186" spans="24:27">
      <c r="X1186"/>
      <c r="Z1186" s="54"/>
      <c r="AA1186" s="54"/>
    </row>
    <row r="1187" spans="24:27">
      <c r="X1187"/>
      <c r="Z1187" s="54"/>
      <c r="AA1187" s="54"/>
    </row>
    <row r="1188" spans="24:27">
      <c r="X1188"/>
      <c r="Z1188" s="54"/>
      <c r="AA1188" s="54"/>
    </row>
    <row r="1189" spans="24:27">
      <c r="X1189"/>
      <c r="Z1189" s="54"/>
      <c r="AA1189" s="54"/>
    </row>
    <row r="1190" spans="24:27">
      <c r="X1190"/>
      <c r="Z1190" s="54"/>
      <c r="AA1190" s="54"/>
    </row>
    <row r="1191" spans="24:27">
      <c r="X1191"/>
      <c r="Z1191" s="54"/>
      <c r="AA1191" s="54"/>
    </row>
    <row r="1192" spans="24:27">
      <c r="X1192"/>
      <c r="Z1192" s="54"/>
      <c r="AA1192" s="54"/>
    </row>
    <row r="1193" spans="24:27">
      <c r="X1193"/>
      <c r="Z1193" s="54"/>
      <c r="AA1193" s="54"/>
    </row>
    <row r="1194" spans="24:27">
      <c r="X1194"/>
      <c r="Z1194" s="54"/>
      <c r="AA1194" s="54"/>
    </row>
    <row r="1195" spans="24:27">
      <c r="X1195"/>
      <c r="Z1195" s="54"/>
      <c r="AA1195" s="54"/>
    </row>
    <row r="1196" spans="24:27">
      <c r="X1196"/>
      <c r="Z1196" s="54"/>
      <c r="AA1196" s="54"/>
    </row>
    <row r="1197" spans="24:27">
      <c r="X1197"/>
      <c r="Z1197" s="54"/>
      <c r="AA1197" s="54"/>
    </row>
    <row r="1198" spans="24:27">
      <c r="X1198"/>
      <c r="Z1198" s="54"/>
      <c r="AA1198" s="54"/>
    </row>
    <row r="1199" spans="24:27">
      <c r="X1199"/>
      <c r="Z1199" s="54"/>
      <c r="AA1199" s="54"/>
    </row>
    <row r="1200" spans="24:27">
      <c r="X1200"/>
      <c r="Z1200" s="54"/>
      <c r="AA1200" s="54"/>
    </row>
    <row r="1201" spans="24:27">
      <c r="X1201"/>
      <c r="Z1201" s="54"/>
      <c r="AA1201" s="54"/>
    </row>
    <row r="1202" spans="24:27">
      <c r="X1202"/>
      <c r="Z1202" s="54"/>
      <c r="AA1202" s="54"/>
    </row>
    <row r="1203" spans="24:27">
      <c r="X1203"/>
      <c r="Z1203" s="54"/>
      <c r="AA1203" s="54"/>
    </row>
    <row r="1204" spans="24:27">
      <c r="X1204"/>
      <c r="Z1204" s="54"/>
      <c r="AA1204" s="54"/>
    </row>
    <row r="1205" spans="24:27">
      <c r="X1205"/>
      <c r="Z1205" s="54"/>
      <c r="AA1205" s="54"/>
    </row>
    <row r="1206" spans="24:27">
      <c r="X1206"/>
      <c r="Z1206" s="54"/>
      <c r="AA1206" s="54"/>
    </row>
    <row r="1207" spans="24:27">
      <c r="X1207"/>
      <c r="Z1207" s="54"/>
      <c r="AA1207" s="54"/>
    </row>
    <row r="1208" spans="24:27">
      <c r="X1208"/>
      <c r="Z1208" s="54"/>
      <c r="AA1208" s="54"/>
    </row>
    <row r="1209" spans="24:27">
      <c r="X1209"/>
      <c r="Z1209" s="54"/>
      <c r="AA1209" s="54"/>
    </row>
    <row r="1210" spans="24:27">
      <c r="X1210"/>
      <c r="Z1210" s="54"/>
      <c r="AA1210" s="54"/>
    </row>
    <row r="1211" spans="24:27">
      <c r="X1211"/>
      <c r="Z1211" s="54"/>
      <c r="AA1211" s="54"/>
    </row>
    <row r="1212" spans="24:27">
      <c r="X1212"/>
      <c r="Z1212" s="54"/>
      <c r="AA1212" s="54"/>
    </row>
    <row r="1213" spans="24:27">
      <c r="X1213"/>
      <c r="Z1213" s="54"/>
      <c r="AA1213" s="54"/>
    </row>
    <row r="1214" spans="24:27">
      <c r="X1214"/>
      <c r="Z1214" s="54"/>
      <c r="AA1214" s="54"/>
    </row>
    <row r="1215" spans="24:27">
      <c r="X1215"/>
      <c r="Z1215" s="54"/>
      <c r="AA1215" s="54"/>
    </row>
    <row r="1216" spans="24:27">
      <c r="X1216"/>
      <c r="Z1216" s="54"/>
      <c r="AA1216" s="54"/>
    </row>
    <row r="1217" spans="24:27">
      <c r="X1217"/>
      <c r="Z1217" s="54"/>
      <c r="AA1217" s="54"/>
    </row>
    <row r="1218" spans="24:27">
      <c r="X1218"/>
      <c r="Z1218" s="54"/>
      <c r="AA1218" s="54"/>
    </row>
    <row r="1219" spans="24:27">
      <c r="X1219"/>
      <c r="Z1219" s="54"/>
      <c r="AA1219" s="54"/>
    </row>
    <row r="1220" spans="24:27">
      <c r="X1220"/>
      <c r="Z1220" s="54"/>
      <c r="AA1220" s="54"/>
    </row>
    <row r="1221" spans="24:27">
      <c r="X1221"/>
      <c r="Z1221" s="54"/>
      <c r="AA1221" s="54"/>
    </row>
    <row r="1222" spans="24:27">
      <c r="X1222"/>
      <c r="Z1222" s="54"/>
      <c r="AA1222" s="54"/>
    </row>
    <row r="1223" spans="24:27">
      <c r="X1223"/>
      <c r="Z1223" s="54"/>
      <c r="AA1223" s="54"/>
    </row>
    <row r="1224" spans="24:27">
      <c r="X1224"/>
      <c r="Z1224" s="54"/>
      <c r="AA1224" s="54"/>
    </row>
    <row r="1225" spans="24:27">
      <c r="X1225"/>
      <c r="Z1225" s="54"/>
      <c r="AA1225" s="54"/>
    </row>
    <row r="1226" spans="24:27">
      <c r="X1226"/>
      <c r="Z1226" s="54"/>
      <c r="AA1226" s="54"/>
    </row>
    <row r="1227" spans="24:27">
      <c r="X1227"/>
      <c r="Z1227" s="54"/>
      <c r="AA1227" s="54"/>
    </row>
    <row r="1228" spans="24:27">
      <c r="X1228"/>
      <c r="Z1228" s="54"/>
      <c r="AA1228" s="54"/>
    </row>
    <row r="1229" spans="24:27">
      <c r="X1229"/>
      <c r="Z1229" s="54"/>
      <c r="AA1229" s="54"/>
    </row>
    <row r="1230" spans="24:27">
      <c r="X1230"/>
      <c r="Z1230" s="54"/>
      <c r="AA1230" s="54"/>
    </row>
    <row r="1231" spans="24:27">
      <c r="X1231"/>
      <c r="Z1231" s="54"/>
      <c r="AA1231" s="54"/>
    </row>
    <row r="1232" spans="24:27">
      <c r="X1232"/>
      <c r="Z1232" s="54"/>
      <c r="AA1232" s="54"/>
    </row>
    <row r="1233" spans="24:27">
      <c r="X1233"/>
      <c r="Z1233" s="54"/>
      <c r="AA1233" s="54"/>
    </row>
    <row r="1234" spans="24:27">
      <c r="X1234"/>
      <c r="Z1234" s="54"/>
      <c r="AA1234" s="54"/>
    </row>
    <row r="1235" spans="24:27">
      <c r="X1235"/>
      <c r="Z1235" s="54"/>
      <c r="AA1235" s="54"/>
    </row>
    <row r="1236" spans="24:27">
      <c r="X1236"/>
      <c r="Z1236" s="54"/>
      <c r="AA1236" s="54"/>
    </row>
    <row r="1237" spans="24:27">
      <c r="X1237"/>
      <c r="Z1237" s="54"/>
      <c r="AA1237" s="54"/>
    </row>
    <row r="1238" spans="24:27">
      <c r="X1238"/>
      <c r="Z1238" s="54"/>
      <c r="AA1238" s="54"/>
    </row>
    <row r="1239" spans="24:27">
      <c r="X1239"/>
      <c r="Z1239" s="54"/>
      <c r="AA1239" s="54"/>
    </row>
    <row r="1240" spans="24:27">
      <c r="X1240"/>
      <c r="Z1240" s="54"/>
      <c r="AA1240" s="54"/>
    </row>
    <row r="1241" spans="24:27">
      <c r="X1241"/>
      <c r="Z1241" s="54"/>
      <c r="AA1241" s="54"/>
    </row>
    <row r="1242" spans="24:27">
      <c r="X1242"/>
      <c r="Z1242" s="54"/>
      <c r="AA1242" s="54"/>
    </row>
    <row r="1243" spans="24:27">
      <c r="X1243"/>
      <c r="Z1243" s="54"/>
      <c r="AA1243" s="54"/>
    </row>
    <row r="1244" spans="24:27">
      <c r="X1244"/>
      <c r="Z1244" s="54"/>
      <c r="AA1244" s="54"/>
    </row>
    <row r="1245" spans="24:27">
      <c r="X1245"/>
      <c r="Z1245" s="54"/>
      <c r="AA1245" s="54"/>
    </row>
    <row r="1246" spans="24:27">
      <c r="X1246"/>
      <c r="Z1246" s="54"/>
      <c r="AA1246" s="54"/>
    </row>
    <row r="1247" spans="24:27">
      <c r="X1247"/>
      <c r="Z1247" s="54"/>
      <c r="AA1247" s="54"/>
    </row>
    <row r="1248" spans="24:27">
      <c r="X1248"/>
      <c r="Z1248" s="54"/>
      <c r="AA1248" s="54"/>
    </row>
    <row r="1249" spans="24:27">
      <c r="X1249"/>
      <c r="Z1249" s="54"/>
      <c r="AA1249" s="54"/>
    </row>
    <row r="1250" spans="24:27">
      <c r="X1250"/>
      <c r="Z1250" s="54"/>
      <c r="AA1250" s="54"/>
    </row>
    <row r="1251" spans="24:27">
      <c r="X1251"/>
      <c r="Z1251" s="54"/>
      <c r="AA1251" s="54"/>
    </row>
    <row r="1252" spans="24:27">
      <c r="X1252"/>
      <c r="Z1252" s="54"/>
      <c r="AA1252" s="54"/>
    </row>
    <row r="1253" spans="24:27">
      <c r="X1253"/>
      <c r="Z1253" s="54"/>
      <c r="AA1253" s="54"/>
    </row>
    <row r="1254" spans="24:27">
      <c r="X1254"/>
      <c r="Z1254" s="54"/>
      <c r="AA1254" s="54"/>
    </row>
    <row r="1255" spans="24:27">
      <c r="X1255"/>
      <c r="Z1255" s="54"/>
      <c r="AA1255" s="54"/>
    </row>
    <row r="1256" spans="24:27">
      <c r="X1256"/>
      <c r="Z1256" s="54"/>
      <c r="AA1256" s="54"/>
    </row>
    <row r="1257" spans="24:27">
      <c r="X1257"/>
      <c r="Z1257" s="54"/>
      <c r="AA1257" s="54"/>
    </row>
    <row r="1258" spans="24:27">
      <c r="X1258"/>
      <c r="Z1258" s="54"/>
      <c r="AA1258" s="54"/>
    </row>
    <row r="1259" spans="24:27">
      <c r="X1259"/>
      <c r="Z1259" s="54"/>
      <c r="AA1259" s="54"/>
    </row>
    <row r="1260" spans="24:27">
      <c r="X1260"/>
      <c r="Z1260" s="54"/>
      <c r="AA1260" s="54"/>
    </row>
    <row r="1261" spans="24:27">
      <c r="X1261"/>
      <c r="Z1261" s="54"/>
      <c r="AA1261" s="54"/>
    </row>
    <row r="1262" spans="24:27">
      <c r="X1262"/>
      <c r="Z1262" s="54"/>
      <c r="AA1262" s="54"/>
    </row>
    <row r="1263" spans="24:27">
      <c r="X1263"/>
      <c r="Z1263" s="54"/>
      <c r="AA1263" s="54"/>
    </row>
    <row r="1264" spans="24:27">
      <c r="X1264"/>
      <c r="Z1264" s="54"/>
      <c r="AA1264" s="54"/>
    </row>
    <row r="1265" spans="16:27">
      <c r="X1265"/>
      <c r="Z1265" s="54"/>
      <c r="AA1265" s="54"/>
    </row>
    <row r="1266" spans="16:27">
      <c r="X1266"/>
      <c r="Z1266" s="54"/>
      <c r="AA1266" s="54"/>
    </row>
    <row r="1267" spans="16:27">
      <c r="X1267"/>
      <c r="Z1267" s="54"/>
      <c r="AA1267" s="54"/>
    </row>
    <row r="1268" spans="16:27">
      <c r="X1268"/>
      <c r="Z1268" s="54"/>
      <c r="AA1268" s="54"/>
    </row>
    <row r="1269" spans="16:27">
      <c r="X1269"/>
      <c r="Z1269" s="54"/>
      <c r="AA1269" s="54"/>
    </row>
    <row r="1270" spans="16:27">
      <c r="X1270"/>
      <c r="Z1270" s="54"/>
      <c r="AA1270" s="54"/>
    </row>
    <row r="1271" spans="16:27">
      <c r="X1271"/>
      <c r="Z1271" s="54"/>
      <c r="AA1271" s="54"/>
    </row>
    <row r="1272" spans="16:27">
      <c r="X1272"/>
      <c r="Z1272" s="54"/>
      <c r="AA1272" s="54"/>
    </row>
    <row r="1273" spans="16:27">
      <c r="X1273"/>
      <c r="Z1273" s="54"/>
      <c r="AA1273" s="54"/>
    </row>
    <row r="1274" spans="16:27">
      <c r="X1274"/>
      <c r="Z1274" s="54"/>
      <c r="AA1274" s="54"/>
    </row>
    <row r="1275" spans="16:27">
      <c r="X1275"/>
      <c r="Z1275" s="54"/>
      <c r="AA1275" s="54"/>
    </row>
    <row r="1276" spans="16:27">
      <c r="X1276"/>
      <c r="Z1276" s="54"/>
      <c r="AA1276" s="54"/>
    </row>
    <row r="1277" spans="16:27">
      <c r="X1277"/>
      <c r="Z1277" s="54"/>
      <c r="AA1277" s="54"/>
    </row>
    <row r="1278" spans="16:27">
      <c r="U1278" s="9"/>
      <c r="V1278" s="9"/>
    </row>
    <row r="1279" spans="16:27">
      <c r="P1279" s="5" t="s">
        <v>659</v>
      </c>
      <c r="Q1279" s="5">
        <f>MAX(X331:X1277)</f>
        <v>0</v>
      </c>
      <c r="R1279" s="5">
        <f>MAX(Y331:Y1277)</f>
        <v>0</v>
      </c>
      <c r="S1279" s="5">
        <f>MAX(Z331:Z1277)</f>
        <v>0</v>
      </c>
      <c r="T1279" s="5">
        <f>MAX(AA331:AA1277)</f>
        <v>0</v>
      </c>
      <c r="U1279" s="5">
        <f>MAX(AB331:AB1277)</f>
        <v>0</v>
      </c>
      <c r="X1279" s="5">
        <f>MAX(X331:X1277)</f>
        <v>0</v>
      </c>
    </row>
    <row r="1280" spans="16:27">
      <c r="P1280" s="5" t="s">
        <v>660</v>
      </c>
      <c r="Q1280" s="5">
        <f>MIN(X331:X1277)</f>
        <v>0</v>
      </c>
      <c r="R1280" s="5">
        <f>MIN(Y331:Y1277)</f>
        <v>0</v>
      </c>
      <c r="S1280" s="5">
        <f>MIN(Z331:Z1277)</f>
        <v>0</v>
      </c>
      <c r="T1280" s="5">
        <f>MIN(AA331:AA1277)</f>
        <v>0</v>
      </c>
      <c r="U1280" s="5">
        <f>MIN(AB331:AB1277)</f>
        <v>0</v>
      </c>
      <c r="V1280" s="178"/>
      <c r="X1280" s="5">
        <f>MIN(X331:X1277)</f>
        <v>0</v>
      </c>
    </row>
    <row r="1281" spans="16:22">
      <c r="P1281" s="5" t="s">
        <v>661</v>
      </c>
      <c r="Q1281" s="5">
        <f>+Q1279-Q1280</f>
        <v>0</v>
      </c>
      <c r="R1281" s="5">
        <f>+R1279-R1280</f>
        <v>0</v>
      </c>
      <c r="S1281" s="5">
        <f t="shared" ref="S1281:T1281" si="222">+S1279-S1280</f>
        <v>0</v>
      </c>
      <c r="T1281" s="5">
        <f t="shared" si="222"/>
        <v>0</v>
      </c>
      <c r="U1281" s="5">
        <f t="shared" ref="U1281" si="223">+U1279-U1280</f>
        <v>0</v>
      </c>
      <c r="V1281" s="177"/>
    </row>
    <row r="1282" spans="16:22">
      <c r="P1282" s="5" t="s">
        <v>662</v>
      </c>
      <c r="Q1282" s="5">
        <f>+Q1281/6</f>
        <v>0</v>
      </c>
      <c r="R1282" s="5">
        <f>+R1281/12</f>
        <v>0</v>
      </c>
      <c r="S1282" s="5">
        <f t="shared" ref="S1282:T1282" si="224">+S1281/12</f>
        <v>0</v>
      </c>
      <c r="T1282" s="5">
        <f t="shared" si="224"/>
        <v>0</v>
      </c>
      <c r="U1282" s="5">
        <f t="shared" ref="U1282" si="225">+U1281/12</f>
        <v>0</v>
      </c>
      <c r="V1282" s="177"/>
    </row>
    <row r="1283" spans="16:22">
      <c r="T1283" s="175"/>
      <c r="U1283" s="176"/>
      <c r="V1283" s="177"/>
    </row>
    <row r="1284" spans="16:22">
      <c r="T1284" s="175"/>
      <c r="U1284" s="176"/>
      <c r="V1284" s="177"/>
    </row>
    <row r="1285" spans="16:22">
      <c r="T1285" s="175"/>
      <c r="U1285" s="176"/>
      <c r="V1285" s="177"/>
    </row>
    <row r="1286" spans="16:22">
      <c r="T1286" s="175"/>
      <c r="U1286" s="176"/>
      <c r="V1286" s="177"/>
    </row>
    <row r="1287" spans="16:22">
      <c r="T1287" s="175"/>
      <c r="U1287" s="176"/>
      <c r="V1287" s="177"/>
    </row>
    <row r="1288" spans="16:22">
      <c r="T1288" s="175"/>
      <c r="U1288" s="176"/>
      <c r="V1288" s="177"/>
    </row>
    <row r="1289" spans="16:22">
      <c r="T1289" s="175"/>
      <c r="U1289" s="176"/>
      <c r="V1289" s="177"/>
    </row>
    <row r="1290" spans="16:22">
      <c r="T1290" s="175"/>
      <c r="U1290" s="176"/>
      <c r="V1290" s="177"/>
    </row>
    <row r="1291" spans="16:22">
      <c r="T1291" s="175"/>
      <c r="U1291" s="176"/>
      <c r="V1291" s="177"/>
    </row>
    <row r="1292" spans="16:22">
      <c r="T1292" s="175"/>
      <c r="U1292" s="176"/>
      <c r="V1292" s="177"/>
    </row>
    <row r="1293" spans="16:22">
      <c r="T1293" s="175"/>
      <c r="U1293" s="176"/>
      <c r="V1293" s="177"/>
    </row>
    <row r="1294" spans="16:22">
      <c r="T1294" s="175"/>
      <c r="U1294" s="176"/>
      <c r="V1294" s="177"/>
    </row>
    <row r="1295" spans="16:22">
      <c r="T1295" s="176"/>
      <c r="U1295" s="176"/>
      <c r="V1295" s="177"/>
    </row>
    <row r="1296" spans="16:22">
      <c r="T1296" s="179"/>
      <c r="U1296" s="180"/>
      <c r="V1296" s="180"/>
    </row>
    <row r="1297" spans="20:22">
      <c r="T1297" s="179"/>
      <c r="U1297" s="180"/>
      <c r="V1297" s="180"/>
    </row>
    <row r="1298" spans="20:22">
      <c r="T1298" s="179"/>
      <c r="U1298" s="180"/>
      <c r="V1298" s="180"/>
    </row>
    <row r="1299" spans="20:22">
      <c r="T1299" s="179"/>
      <c r="U1299" s="180"/>
      <c r="V1299" s="180"/>
    </row>
    <row r="1300" spans="20:22">
      <c r="T1300" s="179"/>
      <c r="U1300" s="180"/>
      <c r="V1300" s="180"/>
    </row>
    <row r="1301" spans="20:22">
      <c r="T1301" s="179"/>
      <c r="U1301" s="180"/>
      <c r="V1301" s="180"/>
    </row>
    <row r="1302" spans="20:22">
      <c r="T1302" s="178"/>
      <c r="U1302" s="178"/>
      <c r="V1302" s="178"/>
    </row>
    <row r="1303" spans="20:22">
      <c r="T1303" s="175"/>
      <c r="U1303" s="176"/>
      <c r="V1303" s="177"/>
    </row>
    <row r="1304" spans="20:22">
      <c r="T1304" s="175"/>
      <c r="U1304" s="176"/>
      <c r="V1304" s="177"/>
    </row>
    <row r="1305" spans="20:22">
      <c r="T1305" s="175"/>
      <c r="U1305" s="176"/>
      <c r="V1305" s="177"/>
    </row>
    <row r="1306" spans="20:22">
      <c r="T1306" s="175"/>
      <c r="U1306" s="176"/>
      <c r="V1306" s="177"/>
    </row>
    <row r="1307" spans="20:22">
      <c r="T1307" s="175"/>
      <c r="U1307" s="176"/>
      <c r="V1307" s="177"/>
    </row>
    <row r="1308" spans="20:22">
      <c r="T1308" s="175"/>
      <c r="U1308" s="176"/>
      <c r="V1308" s="177"/>
    </row>
    <row r="1309" spans="20:22">
      <c r="T1309" s="175"/>
      <c r="U1309" s="176"/>
      <c r="V1309" s="177"/>
    </row>
    <row r="1310" spans="20:22">
      <c r="T1310" s="175"/>
      <c r="U1310" s="176"/>
      <c r="V1310" s="177"/>
    </row>
    <row r="1311" spans="20:22">
      <c r="T1311" s="175"/>
      <c r="U1311" s="176"/>
      <c r="V1311" s="177"/>
    </row>
    <row r="1312" spans="20:22">
      <c r="T1312" s="175"/>
      <c r="U1312" s="176"/>
      <c r="V1312" s="177"/>
    </row>
    <row r="1313" spans="20:22">
      <c r="T1313" s="175"/>
      <c r="U1313" s="176"/>
      <c r="V1313" s="177"/>
    </row>
    <row r="1314" spans="20:22">
      <c r="T1314" s="175"/>
      <c r="U1314" s="176"/>
      <c r="V1314" s="177"/>
    </row>
    <row r="1315" spans="20:22">
      <c r="T1315" s="175"/>
      <c r="U1315" s="176"/>
      <c r="V1315" s="177"/>
    </row>
    <row r="1316" spans="20:22">
      <c r="T1316" s="175"/>
      <c r="U1316" s="176"/>
      <c r="V1316" s="177"/>
    </row>
    <row r="1317" spans="20:22">
      <c r="T1317" s="176"/>
      <c r="U1317" s="176"/>
      <c r="V1317" s="177"/>
    </row>
    <row r="1318" spans="20:22">
      <c r="T1318" s="179"/>
      <c r="U1318" s="180"/>
      <c r="V1318" s="180"/>
    </row>
    <row r="1319" spans="20:22">
      <c r="T1319" s="179"/>
      <c r="U1319" s="180"/>
      <c r="V1319" s="180"/>
    </row>
    <row r="1320" spans="20:22">
      <c r="T1320" s="179"/>
      <c r="U1320" s="180"/>
      <c r="V1320" s="180"/>
    </row>
  </sheetData>
  <phoneticPr fontId="0" type="noConversion"/>
  <dataValidations count="2">
    <dataValidation type="decimal" allowBlank="1" showInputMessage="1" showErrorMessage="1" promptTitle="Repurchase of equity" prompt="% of Depreciation as Repurchase of equity" sqref="E51:R51">
      <formula1>0</formula1>
      <formula2>1</formula2>
    </dataValidation>
    <dataValidation type="decimal" allowBlank="1" showInputMessage="1" showErrorMessage="1" promptTitle="Payout Ratio" prompt="A value between 0 and 100" sqref="E41">
      <formula1>0</formula1>
      <formula2>1</formula2>
    </dataValidation>
  </dataValidations>
  <printOptions headings="1" gridLines="1"/>
  <pageMargins left="0.75" right="0.75" top="1" bottom="1" header="0" footer="0"/>
  <pageSetup orientation="landscape" horizontalDpi="300" verticalDpi="300" r:id="rId1"/>
  <headerFooter alignWithMargins="0">
    <oddFooter>&amp;CPag &amp;P</oddFooter>
  </headerFooter>
  <rowBreaks count="9" manualBreakCount="9">
    <brk id="30" min="1" max="11" man="1"/>
    <brk id="76" min="1" max="11" man="1"/>
    <brk id="193" min="1" max="11" man="1"/>
    <brk id="213" min="1" max="11" man="1"/>
    <brk id="231" min="1" max="11" man="1"/>
    <brk id="248" min="1" max="11" man="1"/>
    <brk id="265" min="1" max="11" man="1"/>
    <brk id="289" min="1" max="11" man="1"/>
    <brk id="305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Hoja1</vt:lpstr>
      <vt:lpstr>Hoja1!Área_de_impresión</vt:lpstr>
      <vt:lpstr>tasa_impuestos</vt:lpstr>
      <vt:lpstr>Hoja1!Títulos_a_imprimir</vt:lpstr>
      <vt:lpstr>vida_util</vt:lpstr>
    </vt:vector>
  </TitlesOfParts>
  <Company>IVP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VELEZ</dc:creator>
  <cp:lastModifiedBy>IVP</cp:lastModifiedBy>
  <cp:lastPrinted>2008-05-28T18:58:33Z</cp:lastPrinted>
  <dcterms:created xsi:type="dcterms:W3CDTF">2006-09-23T10:01:05Z</dcterms:created>
  <dcterms:modified xsi:type="dcterms:W3CDTF">2011-01-08T08:16:12Z</dcterms:modified>
</cp:coreProperties>
</file>