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30" windowWidth="5895" windowHeight="4245"/>
  </bookViews>
  <sheets>
    <sheet name="Hoja1" sheetId="1" r:id="rId1"/>
    <sheet name="Hoja2" sheetId="2" r:id="rId2"/>
    <sheet name="Hoja3" sheetId="3" r:id="rId3"/>
  </sheets>
  <calcPr calcId="125725"/>
</workbook>
</file>

<file path=xl/calcChain.xml><?xml version="1.0" encoding="utf-8"?>
<calcChain xmlns="http://schemas.openxmlformats.org/spreadsheetml/2006/main">
  <c r="E25" i="1"/>
  <c r="E24"/>
  <c r="C46"/>
  <c r="C45"/>
  <c r="C44"/>
  <c r="C90"/>
  <c r="B89"/>
  <c r="D89" s="1"/>
  <c r="B90" l="1"/>
  <c r="C91"/>
  <c r="C92" s="1"/>
  <c r="C93" s="1"/>
  <c r="C94" s="1"/>
  <c r="C95" s="1"/>
  <c r="C96" s="1"/>
  <c r="C97" s="1"/>
  <c r="C98" s="1"/>
  <c r="B91" l="1"/>
  <c r="D90"/>
  <c r="C99"/>
  <c r="C100"/>
  <c r="D100" s="1"/>
  <c r="D91" l="1"/>
  <c r="B92"/>
  <c r="C102"/>
  <c r="C101"/>
  <c r="D92" l="1"/>
  <c r="B93"/>
  <c r="B107"/>
  <c r="B109"/>
  <c r="B106"/>
  <c r="E76"/>
  <c r="E75"/>
  <c r="C76"/>
  <c r="E77"/>
  <c r="E78"/>
  <c r="C78"/>
  <c r="C75"/>
  <c r="B95" l="1"/>
  <c r="D93"/>
  <c r="B94"/>
  <c r="F75"/>
  <c r="F76"/>
  <c r="E79"/>
  <c r="F78"/>
  <c r="C77"/>
  <c r="F77" s="1"/>
  <c r="C79" l="1"/>
  <c r="B98"/>
  <c r="B97"/>
  <c r="D97" s="1"/>
  <c r="D95"/>
  <c r="B96"/>
  <c r="D96" s="1"/>
  <c r="D94"/>
  <c r="E21"/>
  <c r="E23" s="1"/>
  <c r="B99" l="1"/>
  <c r="B102" s="1"/>
  <c r="D98"/>
  <c r="B33"/>
  <c r="B16"/>
  <c r="E22" s="1"/>
  <c r="D99" l="1"/>
  <c r="D102" s="1"/>
  <c r="B108" s="1"/>
  <c r="B101"/>
  <c r="B105"/>
  <c r="B110"/>
  <c r="C15"/>
  <c r="E15" s="1"/>
  <c r="C16"/>
  <c r="C14"/>
  <c r="E14" l="1"/>
  <c r="E16" s="1"/>
  <c r="C53" l="1"/>
  <c r="C54" s="1"/>
  <c r="C55" s="1"/>
  <c r="C42"/>
  <c r="C43" s="1"/>
  <c r="E18"/>
  <c r="E20" l="1"/>
</calcChain>
</file>

<file path=xl/sharedStrings.xml><?xml version="1.0" encoding="utf-8"?>
<sst xmlns="http://schemas.openxmlformats.org/spreadsheetml/2006/main" count="111" uniqueCount="106">
  <si>
    <t xml:space="preserve">    Banco B      1.200    45%   23.5%     =  10,5%</t>
  </si>
  <si>
    <t xml:space="preserve">    Banco A      1500     55%   22%        =  12,2%</t>
  </si>
  <si>
    <t xml:space="preserve">    Total            2.700                              =22,7%</t>
  </si>
  <si>
    <t>D</t>
  </si>
  <si>
    <t>Activos</t>
  </si>
  <si>
    <t>Cap trabajo</t>
  </si>
  <si>
    <t>Activos fijos</t>
  </si>
  <si>
    <t>Total</t>
  </si>
  <si>
    <t>Pasivos</t>
  </si>
  <si>
    <t>Deuda banco</t>
  </si>
  <si>
    <t>Patrimonio</t>
  </si>
  <si>
    <t>2700-D</t>
  </si>
  <si>
    <t xml:space="preserve">  ==&gt;</t>
  </si>
  <si>
    <t>ROE  antes de impuestos= 35%</t>
  </si>
  <si>
    <t>UAI = UO - 22,67%*D</t>
  </si>
  <si>
    <t xml:space="preserve"> =(800-22,67%D)/(2700-D)</t>
  </si>
  <si>
    <t>Despejo D</t>
  </si>
  <si>
    <t>35%*(2700-D)= 800 -22,67%*D</t>
  </si>
  <si>
    <t>35%*2700 - 35%D = 800 - 22,67%D</t>
  </si>
  <si>
    <t>35%*2700-800= 35%D-22,67%D</t>
  </si>
  <si>
    <t>35%*2700-800=(35%-22,67%)*D</t>
  </si>
  <si>
    <t>D=(35%*2700-800)/(35%-22,67%)</t>
  </si>
  <si>
    <t>Esta es la deuda que se puede obtener manteniendo el indicador de ROE antes de impuestos mencionado</t>
  </si>
  <si>
    <t>Punto 1</t>
  </si>
  <si>
    <t>Los intereses de esa deuda serían 22,67% del préstamos total</t>
  </si>
  <si>
    <t xml:space="preserve">Como la UO es </t>
  </si>
  <si>
    <t xml:space="preserve">La cobertura de intereses es </t>
  </si>
  <si>
    <t>Si los activos fijos se deprecian en 3 años la depreciación será</t>
  </si>
  <si>
    <t>Si el préstamo se repaga en tres pagos iguales, el abono será</t>
  </si>
  <si>
    <t>EBITDA=UO+Depreciación</t>
  </si>
  <si>
    <t>La empresa no puede con una deuda de 2.700 millones en las condiciones establecidas</t>
  </si>
  <si>
    <t>BG inicial</t>
  </si>
  <si>
    <t>El patrimonio es</t>
  </si>
  <si>
    <t>ROE antes de impuestos</t>
  </si>
  <si>
    <t>Aunque se vio que la empresa no puede pagar un préstamo de 2.700, el patrimonio sería 0 y el ROE sería enorme (infinito o indeterminado)</t>
  </si>
  <si>
    <t xml:space="preserve">4. Analizar si los dueños apenas pueden aportar 700 millones y el resto se financia con los bancos en las mismas proporciones ofrecidas, explique, ¿qué pasa con la rentabilidad sobre el patrimonio (ROE)? </t>
  </si>
  <si>
    <r>
      <t>3.</t>
    </r>
    <r>
      <rPr>
        <sz val="7"/>
        <color rgb="FF000000"/>
        <rFont val="Times New Roman"/>
        <family val="1"/>
      </rPr>
      <t> </t>
    </r>
    <r>
      <rPr>
        <sz val="11"/>
        <color rgb="FF000000"/>
        <rFont val="Arial"/>
        <family val="2"/>
      </rPr>
      <t>¿Qué pasaría con ROE antes de impuestos (UAI</t>
    </r>
    <r>
      <rPr>
        <vertAlign val="subscript"/>
        <sz val="11"/>
        <color rgb="FF000000"/>
        <rFont val="Arial"/>
        <family val="2"/>
      </rPr>
      <t>t</t>
    </r>
    <r>
      <rPr>
        <sz val="11"/>
        <color rgb="FF000000"/>
        <rFont val="Arial"/>
        <family val="2"/>
      </rPr>
      <t>/Patrimonio</t>
    </r>
    <r>
      <rPr>
        <vertAlign val="subscript"/>
        <sz val="11"/>
        <color rgb="FF000000"/>
        <rFont val="Arial"/>
        <family val="2"/>
      </rPr>
      <t>t-1</t>
    </r>
    <r>
      <rPr>
        <sz val="11"/>
        <color rgb="FF000000"/>
        <rFont val="Arial"/>
        <family val="2"/>
      </rPr>
      <t>) si los dueños desean financiar todo con deuda?</t>
    </r>
  </si>
  <si>
    <t xml:space="preserve">2. ¿Qué nivel de deuda podría contraerse con los bancos si se desea lograr los niveles de rentabilidad explícitos e implícitos presentados arriba? </t>
  </si>
  <si>
    <r>
      <t>1.</t>
    </r>
    <r>
      <rPr>
        <sz val="11"/>
        <color rgb="FF000000"/>
        <rFont val="Arial"/>
        <family val="2"/>
      </rPr>
      <t>¿Puede la firma comprometerse con ese nivel de deuda?</t>
    </r>
  </si>
  <si>
    <t>Tasa de interes de la deuda</t>
  </si>
  <si>
    <t>Si la deuda es de 2.000 los intereses serán 22,67%*2000</t>
  </si>
  <si>
    <t>UAI = 800 - intereses</t>
  </si>
  <si>
    <t>ROE = UAI/Patrimonio = 346,67/700</t>
  </si>
  <si>
    <t>Dif</t>
  </si>
  <si>
    <t xml:space="preserve">TOTAL ACTIVO                                    </t>
  </si>
  <si>
    <t xml:space="preserve">TOTAL PATRIMONIO                                </t>
  </si>
  <si>
    <t xml:space="preserve">TOTAL PASIVO Y PATRIMONIO                       </t>
  </si>
  <si>
    <t xml:space="preserve">INGRESOS OPERACIONALES                         </t>
  </si>
  <si>
    <t xml:space="preserve">GANANCIAS Y PERDIDAS                           </t>
  </si>
  <si>
    <t>un/vts*Vts/act*Act/pat</t>
  </si>
  <si>
    <t>Punto 2</t>
  </si>
  <si>
    <t>Examine los estados financieros de las empresas A y B relacionados abajo (cifras en millones de pesos). Encuentre y explique las causas por las cuales sus rentabilidades sobre patrimonio son diferentes. Calcule las rentabilidades y adicione cualquier cálculo para justificar su diagnóstico.</t>
  </si>
  <si>
    <t>Empresa A</t>
  </si>
  <si>
    <t>Empresa B</t>
  </si>
  <si>
    <t>Punto 3</t>
  </si>
  <si>
    <t>Tomando en consideración los Estados Financieros de la Empresa A, del punto anterior, y suponiendo que el movimiento de su inventario de productos terminados y ventas, durante los 12 meses de 2011, fue el siguiente:</t>
  </si>
  <si>
    <t>Cifras en Millones de pesos</t>
  </si>
  <si>
    <t xml:space="preserve">MES </t>
  </si>
  <si>
    <t xml:space="preserve">Inventario de fin de mes </t>
  </si>
  <si>
    <t xml:space="preserve">Costos de venta del mes </t>
  </si>
  <si>
    <t>Dic 2010</t>
  </si>
  <si>
    <t>Enero</t>
  </si>
  <si>
    <t>Febrero</t>
  </si>
  <si>
    <t>Marzo</t>
  </si>
  <si>
    <t>Abril</t>
  </si>
  <si>
    <t>Mayo</t>
  </si>
  <si>
    <t>Junio</t>
  </si>
  <si>
    <t>Julio</t>
  </si>
  <si>
    <t>Agosto</t>
  </si>
  <si>
    <t>Septiembre</t>
  </si>
  <si>
    <t>Octubre</t>
  </si>
  <si>
    <t>Noviembre</t>
  </si>
  <si>
    <t>Diciembre</t>
  </si>
  <si>
    <t xml:space="preserve">total </t>
  </si>
  <si>
    <t>promedio</t>
  </si>
  <si>
    <t>Nota: diferencias pueden ser por No de decimales no visibles</t>
  </si>
  <si>
    <t xml:space="preserve">Rotación de Inventarios </t>
  </si>
  <si>
    <t>con promedio de datos extremos (enero y diciembre) y costo de ventas anual</t>
  </si>
  <si>
    <t>rotación mensual</t>
  </si>
  <si>
    <t>Promedio de rotaciones mensuales</t>
  </si>
  <si>
    <t>Con promedio mensual y costo de ventas anual</t>
  </si>
  <si>
    <t>rotación con promedio del inventario mensual y promedio mensual del costo de ventas</t>
  </si>
  <si>
    <t>Este es un análisis que se puede hacer con Dupont</t>
  </si>
  <si>
    <t xml:space="preserve">Rentabilidad sobre patrimonio (ROE) </t>
  </si>
  <si>
    <t>Margen neto</t>
  </si>
  <si>
    <t>Rotación de activos</t>
  </si>
  <si>
    <t>Totact/patrimonio</t>
  </si>
  <si>
    <t>Veces</t>
  </si>
  <si>
    <t>rotación con saldo del año y costo de ventas del año</t>
  </si>
  <si>
    <t>con inventario inicial del año (dic 2010) y final diciembre 2011 (promedio) y costo de ventas anual</t>
  </si>
  <si>
    <t>Una Compañía necesita para ampliar sus operaciones 700 millones en capital de trabajo y 2.000 millones en Activos Fijos, la Utilidad operativa que generaría el proyecto durante la operación es de 800 millones por año. Actualmente los socios esperan de este proyecto una rentabilidad sobre el patrimonio antes de impuestos del 35%.</t>
  </si>
  <si>
    <t>La empresa cuenta con 2 bancos amigos que le prestarían de la siguiente forma</t>
  </si>
  <si>
    <t>Banco A le puede prestar 1.500 millones y le cobra una tasa anual del 22% y el Banco B le presta el resto con una tasa del 23,5%.</t>
  </si>
  <si>
    <t>Los dueños desean mejorar la rentabilidad de las operaciones y le piden a usted como Director Financiero que evalúe dadas las anteriores situaciones así:</t>
  </si>
  <si>
    <r>
      <t>1.</t>
    </r>
    <r>
      <rPr>
        <sz val="7"/>
        <color rgb="FF000000"/>
        <rFont val="Times New Roman"/>
        <family val="1"/>
      </rPr>
      <t xml:space="preserve">    </t>
    </r>
    <r>
      <rPr>
        <sz val="11"/>
        <color rgb="FF000000"/>
        <rFont val="Arial"/>
        <family val="2"/>
      </rPr>
      <t>¿Puede la firma comprometerse con ese nivel de deuda?</t>
    </r>
  </si>
  <si>
    <r>
      <t>2.</t>
    </r>
    <r>
      <rPr>
        <sz val="7"/>
        <color rgb="FF000000"/>
        <rFont val="Times New Roman"/>
        <family val="1"/>
      </rPr>
      <t xml:space="preserve">    </t>
    </r>
    <r>
      <rPr>
        <sz val="11"/>
        <color rgb="FF000000"/>
        <rFont val="Arial"/>
        <family val="2"/>
      </rPr>
      <t xml:space="preserve">¿Qué nivel de deuda podría contraerse con los bancos si se desea lograr los niveles de rentabilidad explícitos e implícitos presentados arriba? </t>
    </r>
  </si>
  <si>
    <r>
      <t>3.</t>
    </r>
    <r>
      <rPr>
        <sz val="7"/>
        <color rgb="FF000000"/>
        <rFont val="Times New Roman"/>
        <family val="1"/>
      </rPr>
      <t xml:space="preserve">    </t>
    </r>
    <r>
      <rPr>
        <sz val="11"/>
        <color rgb="FF000000"/>
        <rFont val="Arial"/>
        <family val="2"/>
      </rPr>
      <t>¿Qué pasaría con ROE antes de impuestos (UAI</t>
    </r>
    <r>
      <rPr>
        <vertAlign val="subscript"/>
        <sz val="11"/>
        <color rgb="FF000000"/>
        <rFont val="Arial"/>
        <family val="2"/>
      </rPr>
      <t>t</t>
    </r>
    <r>
      <rPr>
        <sz val="11"/>
        <color rgb="FF000000"/>
        <rFont val="Arial"/>
        <family val="2"/>
      </rPr>
      <t>/Patrimonio</t>
    </r>
    <r>
      <rPr>
        <vertAlign val="subscript"/>
        <sz val="11"/>
        <color rgb="FF000000"/>
        <rFont val="Arial"/>
        <family val="2"/>
      </rPr>
      <t>t-1</t>
    </r>
    <r>
      <rPr>
        <sz val="11"/>
        <color rgb="FF000000"/>
        <rFont val="Arial"/>
        <family val="2"/>
      </rPr>
      <t>) si los dueños desean financiar todo con deuda?</t>
    </r>
  </si>
  <si>
    <r>
      <t>4.</t>
    </r>
    <r>
      <rPr>
        <sz val="7"/>
        <color rgb="FF000000"/>
        <rFont val="Times New Roman"/>
        <family val="1"/>
      </rPr>
      <t xml:space="preserve">    </t>
    </r>
    <r>
      <rPr>
        <sz val="11"/>
        <color rgb="FF000000"/>
        <rFont val="Arial"/>
        <family val="2"/>
      </rPr>
      <t xml:space="preserve">Analizar si los dueños apenas pueden aportar 700 millones y el resto se financia con los bancos en las mismas proporciones ofrecidas, explique, ¿qué pasa con la rentabilidad sobre el patrimonio (ROE)?  </t>
    </r>
  </si>
  <si>
    <t xml:space="preserve">Como se observa en los datos de rotaciones mensuales, la rotación en días es muy alta (seis de los 12 meses del año así lo indican). Por tanto, la medición con las formas 1, 2 y 6 no reflejarían el grado de rotación de inventarios tan alta en días (o tan baja en veces). Hay que tener en cuenta que esto no se puede generalizar. El caso específico permite concluir lo dicho, pero no debe tomarse como una regla general. </t>
  </si>
  <si>
    <t>Intereses</t>
  </si>
  <si>
    <t>UAI=UO-Intereses</t>
  </si>
  <si>
    <t>esto está bien pero</t>
  </si>
  <si>
    <t>Intereses + pago de capital</t>
  </si>
  <si>
    <t>Cobertura de deuda = EBITDA/(Intereses + pago de capital)</t>
  </si>
  <si>
    <t>aumenta porque hay apalancamiento</t>
  </si>
  <si>
    <t>Se puede observar fácilmente que todos los indicadores que componen la rentabiidad (Dupont) son mejores para la empresa A. Sin embargo, las cifras muestran que el indicador que más se diferencia entre las dos empresas es la rotación de activos. Esto significa que, si bien la firma A es más grande que la B vendió más en términos de las veces que rotó los activos totales, que es una forma de comparar el esfuerzo de ventas de las dos empresas. Aquí radica la razón para que las rentabilidades sean tan diferentes</t>
  </si>
</sst>
</file>

<file path=xl/styles.xml><?xml version="1.0" encoding="utf-8"?>
<styleSheet xmlns="http://schemas.openxmlformats.org/spreadsheetml/2006/main">
  <numFmts count="5">
    <numFmt numFmtId="164" formatCode="0.0%"/>
    <numFmt numFmtId="165" formatCode="#,##0.0"/>
    <numFmt numFmtId="166" formatCode="_-* #,##0\ _€_-;\-* #,##0\ _€_-;_-* &quot;-&quot;??\ _€_-;_-@_-"/>
    <numFmt numFmtId="167" formatCode="_-* #,##0.0\ _€_-;\-* #,##0.0\ _€_-;_-* &quot;-&quot;??\ _€_-;_-@_-"/>
    <numFmt numFmtId="168" formatCode="0.0"/>
  </numFmts>
  <fonts count="10">
    <font>
      <sz val="11"/>
      <color theme="1"/>
      <name val="Calibri"/>
      <family val="2"/>
      <scheme val="minor"/>
    </font>
    <font>
      <sz val="11"/>
      <color theme="1"/>
      <name val="Calibri"/>
      <family val="2"/>
      <scheme val="minor"/>
    </font>
    <font>
      <b/>
      <sz val="11"/>
      <color theme="1"/>
      <name val="Calibri"/>
      <family val="2"/>
      <scheme val="minor"/>
    </font>
    <font>
      <sz val="11"/>
      <color rgb="FF000000"/>
      <name val="Arial"/>
      <family val="2"/>
    </font>
    <font>
      <sz val="7"/>
      <color rgb="FF000000"/>
      <name val="Times New Roman"/>
      <family val="1"/>
    </font>
    <font>
      <vertAlign val="subscript"/>
      <sz val="11"/>
      <color rgb="FF000000"/>
      <name val="Arial"/>
      <family val="2"/>
    </font>
    <font>
      <sz val="9"/>
      <name val="Arial"/>
      <family val="2"/>
    </font>
    <font>
      <b/>
      <sz val="8"/>
      <name val="Arial"/>
      <family val="2"/>
    </font>
    <font>
      <b/>
      <i/>
      <sz val="11"/>
      <color theme="1"/>
      <name val="Calibri"/>
      <family val="2"/>
      <scheme val="minor"/>
    </font>
    <font>
      <b/>
      <sz val="8"/>
      <color rgb="FFFF000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6" fillId="0" borderId="0"/>
  </cellStyleXfs>
  <cellXfs count="35">
    <xf numFmtId="0" fontId="0" fillId="0" borderId="0" xfId="0"/>
    <xf numFmtId="0" fontId="0" fillId="0" borderId="0" xfId="0" applyAlignment="1">
      <alignment horizontal="left"/>
    </xf>
    <xf numFmtId="10" fontId="0" fillId="0" borderId="0" xfId="0" applyNumberFormat="1"/>
    <xf numFmtId="0" fontId="0" fillId="0" borderId="0" xfId="0" quotePrefix="1" applyAlignment="1">
      <alignment horizontal="left"/>
    </xf>
    <xf numFmtId="164" fontId="0" fillId="0" borderId="0" xfId="1" applyNumberFormat="1" applyFont="1"/>
    <xf numFmtId="10" fontId="0" fillId="0" borderId="0" xfId="1" applyNumberFormat="1" applyFont="1"/>
    <xf numFmtId="9" fontId="0" fillId="0" borderId="0" xfId="0" applyNumberFormat="1"/>
    <xf numFmtId="4" fontId="0" fillId="0" borderId="0" xfId="0" applyNumberFormat="1"/>
    <xf numFmtId="0" fontId="0" fillId="0" borderId="0" xfId="0" applyAlignment="1">
      <alignment horizontal="left" wrapText="1"/>
    </xf>
    <xf numFmtId="0" fontId="0" fillId="0" borderId="0" xfId="0" applyAlignment="1">
      <alignment wrapText="1"/>
    </xf>
    <xf numFmtId="0" fontId="0" fillId="0" borderId="0" xfId="0" quotePrefix="1" applyAlignment="1">
      <alignment horizontal="left" wrapText="1"/>
    </xf>
    <xf numFmtId="0" fontId="0" fillId="0" borderId="0" xfId="0" applyFill="1"/>
    <xf numFmtId="0" fontId="0" fillId="0" borderId="0" xfId="0" applyFill="1" applyBorder="1"/>
    <xf numFmtId="0" fontId="2" fillId="0" borderId="0" xfId="0" applyFont="1" applyBorder="1" applyAlignment="1">
      <alignment horizontal="center"/>
    </xf>
    <xf numFmtId="0" fontId="2" fillId="0" borderId="0" xfId="0" applyFont="1" applyFill="1" applyBorder="1" applyAlignment="1">
      <alignment horizontal="center"/>
    </xf>
    <xf numFmtId="0" fontId="7" fillId="0" borderId="0" xfId="2" applyFont="1" applyFill="1" applyBorder="1" applyAlignment="1">
      <alignment horizontal="left" vertical="center" wrapText="1"/>
    </xf>
    <xf numFmtId="3" fontId="0" fillId="0" borderId="0" xfId="0" applyNumberFormat="1"/>
    <xf numFmtId="165" fontId="0" fillId="0" borderId="0" xfId="0" applyNumberFormat="1"/>
    <xf numFmtId="166" fontId="0" fillId="0" borderId="0" xfId="0" applyNumberFormat="1"/>
    <xf numFmtId="167" fontId="0" fillId="0" borderId="0" xfId="0" applyNumberFormat="1"/>
    <xf numFmtId="4" fontId="0" fillId="0" borderId="0" xfId="1" applyNumberFormat="1" applyFont="1"/>
    <xf numFmtId="0" fontId="3" fillId="0" borderId="0" xfId="0" applyFont="1" applyAlignment="1">
      <alignment horizontal="justify"/>
    </xf>
    <xf numFmtId="0" fontId="0" fillId="0" borderId="1" xfId="0" applyBorder="1"/>
    <xf numFmtId="0" fontId="2" fillId="0" borderId="1" xfId="0" applyFont="1" applyBorder="1" applyAlignment="1">
      <alignment horizontal="center" wrapText="1"/>
    </xf>
    <xf numFmtId="2" fontId="0" fillId="0" borderId="1" xfId="0" applyNumberFormat="1" applyBorder="1" applyAlignment="1">
      <alignment horizontal="center"/>
    </xf>
    <xf numFmtId="0" fontId="8" fillId="0" borderId="0" xfId="0" applyFont="1"/>
    <xf numFmtId="0" fontId="2" fillId="0" borderId="2" xfId="0" quotePrefix="1" applyFont="1" applyFill="1" applyBorder="1" applyAlignment="1">
      <alignment horizontal="center" wrapText="1"/>
    </xf>
    <xf numFmtId="0" fontId="2" fillId="0" borderId="0" xfId="0" applyFont="1" applyFill="1" applyBorder="1" applyAlignment="1">
      <alignment horizontal="center" wrapText="1"/>
    </xf>
    <xf numFmtId="168" fontId="0" fillId="0" borderId="0" xfId="0" applyNumberFormat="1"/>
    <xf numFmtId="0" fontId="9" fillId="0" borderId="0" xfId="2" applyFont="1" applyFill="1" applyBorder="1" applyAlignment="1">
      <alignment horizontal="left" vertical="center" wrapText="1"/>
    </xf>
    <xf numFmtId="165" fontId="0" fillId="0" borderId="0" xfId="0" applyNumberFormat="1" applyAlignment="1">
      <alignment horizontal="right"/>
    </xf>
    <xf numFmtId="0" fontId="3" fillId="0" borderId="0" xfId="0" applyFont="1" applyAlignment="1">
      <alignment wrapText="1"/>
    </xf>
    <xf numFmtId="0" fontId="3" fillId="0" borderId="0" xfId="0" applyFont="1" applyAlignment="1">
      <alignment horizontal="left" wrapText="1" indent="5"/>
    </xf>
    <xf numFmtId="0" fontId="2" fillId="0" borderId="1" xfId="0" applyFont="1" applyBorder="1"/>
    <xf numFmtId="0" fontId="8" fillId="0" borderId="1" xfId="0" applyFont="1" applyBorder="1" applyAlignment="1">
      <alignment horizontal="center"/>
    </xf>
  </cellXfs>
  <cellStyles count="3">
    <cellStyle name="Normal" xfId="0" builtinId="0"/>
    <cellStyle name="Normal 3" xfId="2"/>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K119"/>
  <sheetViews>
    <sheetView tabSelected="1" topLeftCell="A99" workbookViewId="0">
      <selection activeCell="A112" sqref="A112"/>
    </sheetView>
  </sheetViews>
  <sheetFormatPr defaultColWidth="11.42578125" defaultRowHeight="15"/>
  <cols>
    <col min="1" max="1" width="57.42578125" customWidth="1"/>
    <col min="3" max="3" width="13.5703125" customWidth="1"/>
  </cols>
  <sheetData>
    <row r="2" spans="1:5">
      <c r="A2" t="s">
        <v>23</v>
      </c>
    </row>
    <row r="3" spans="1:5" ht="88.5" customHeight="1">
      <c r="A3" s="31" t="s">
        <v>90</v>
      </c>
    </row>
    <row r="4" spans="1:5" ht="29.25">
      <c r="A4" s="31" t="s">
        <v>91</v>
      </c>
    </row>
    <row r="5" spans="1:5" ht="43.5">
      <c r="A5" s="31" t="s">
        <v>92</v>
      </c>
    </row>
    <row r="6" spans="1:5" ht="43.5">
      <c r="A6" s="31" t="s">
        <v>93</v>
      </c>
    </row>
    <row r="7" spans="1:5" ht="29.25">
      <c r="A7" s="32" t="s">
        <v>94</v>
      </c>
    </row>
    <row r="8" spans="1:5" ht="43.5">
      <c r="A8" s="32" t="s">
        <v>95</v>
      </c>
    </row>
    <row r="9" spans="1:5" ht="48">
      <c r="A9" s="32" t="s">
        <v>96</v>
      </c>
    </row>
    <row r="10" spans="1:5" ht="63.75" customHeight="1">
      <c r="A10" s="32" t="s">
        <v>97</v>
      </c>
    </row>
    <row r="12" spans="1:5">
      <c r="A12" s="8" t="s">
        <v>38</v>
      </c>
    </row>
    <row r="13" spans="1:5">
      <c r="A13" s="3" t="s">
        <v>39</v>
      </c>
    </row>
    <row r="14" spans="1:5">
      <c r="A14" t="s">
        <v>1</v>
      </c>
      <c r="B14" s="7">
        <v>1500</v>
      </c>
      <c r="C14" s="4">
        <f>+B14/$B$16</f>
        <v>0.55555555555555558</v>
      </c>
      <c r="D14" s="6">
        <v>0.22</v>
      </c>
      <c r="E14" s="5">
        <f>+D14*C14</f>
        <v>0.12222222222222223</v>
      </c>
    </row>
    <row r="15" spans="1:5">
      <c r="A15" t="s">
        <v>0</v>
      </c>
      <c r="B15" s="7">
        <v>1200</v>
      </c>
      <c r="C15" s="4">
        <f>+B15/$B$16</f>
        <v>0.44444444444444442</v>
      </c>
      <c r="D15" s="2">
        <v>0.23499999999999999</v>
      </c>
      <c r="E15" s="5">
        <f>+D15*C15</f>
        <v>0.10444444444444444</v>
      </c>
    </row>
    <row r="16" spans="1:5">
      <c r="A16" s="11" t="s">
        <v>2</v>
      </c>
      <c r="B16" s="7">
        <f>+B15+B14</f>
        <v>2700</v>
      </c>
      <c r="C16" s="4">
        <f>+B16/$B$16</f>
        <v>1</v>
      </c>
      <c r="E16" s="5">
        <f>+E15+E14</f>
        <v>0.22666666666666668</v>
      </c>
    </row>
    <row r="18" spans="1:6">
      <c r="A18" s="9" t="s">
        <v>24</v>
      </c>
      <c r="E18">
        <f>+E16*B16</f>
        <v>612</v>
      </c>
    </row>
    <row r="19" spans="1:6">
      <c r="A19" s="10" t="s">
        <v>25</v>
      </c>
      <c r="E19" s="7">
        <v>800</v>
      </c>
    </row>
    <row r="20" spans="1:6">
      <c r="A20" s="8" t="s">
        <v>26</v>
      </c>
      <c r="B20" s="7"/>
      <c r="E20">
        <f>+E19/E18</f>
        <v>1.3071895424836601</v>
      </c>
      <c r="F20" t="s">
        <v>101</v>
      </c>
    </row>
    <row r="21" spans="1:6">
      <c r="A21" s="8" t="s">
        <v>27</v>
      </c>
      <c r="B21" s="7"/>
      <c r="E21">
        <f>2000/3</f>
        <v>666.66666666666663</v>
      </c>
    </row>
    <row r="22" spans="1:6">
      <c r="A22" s="8" t="s">
        <v>28</v>
      </c>
      <c r="B22" s="7"/>
      <c r="E22">
        <f>+B16/3</f>
        <v>900</v>
      </c>
    </row>
    <row r="23" spans="1:6">
      <c r="A23" s="8" t="s">
        <v>29</v>
      </c>
      <c r="B23" s="7"/>
      <c r="E23" s="7">
        <f>+E19+E21</f>
        <v>1466.6666666666665</v>
      </c>
    </row>
    <row r="24" spans="1:6">
      <c r="A24" s="10" t="s">
        <v>102</v>
      </c>
      <c r="B24" s="7"/>
      <c r="E24" s="7">
        <f>+E18+E22</f>
        <v>1512</v>
      </c>
    </row>
    <row r="25" spans="1:6">
      <c r="A25" s="10" t="s">
        <v>103</v>
      </c>
      <c r="B25" s="7"/>
      <c r="E25" s="7">
        <f>+E23/(E24)</f>
        <v>0.9700176366843033</v>
      </c>
    </row>
    <row r="26" spans="1:6" ht="30">
      <c r="A26" s="8" t="s">
        <v>30</v>
      </c>
      <c r="B26" s="7"/>
      <c r="E26" s="7"/>
    </row>
    <row r="27" spans="1:6">
      <c r="A27" s="8"/>
      <c r="B27" s="7"/>
      <c r="E27" s="7"/>
    </row>
    <row r="28" spans="1:6" ht="45">
      <c r="A28" s="8" t="s">
        <v>37</v>
      </c>
      <c r="B28" s="7"/>
      <c r="E28" s="7"/>
    </row>
    <row r="29" spans="1:6">
      <c r="A29" s="3" t="s">
        <v>31</v>
      </c>
    </row>
    <row r="30" spans="1:6">
      <c r="A30" t="s">
        <v>4</v>
      </c>
      <c r="C30" t="s">
        <v>8</v>
      </c>
    </row>
    <row r="31" spans="1:6">
      <c r="A31" t="s">
        <v>5</v>
      </c>
      <c r="B31" s="7">
        <v>700</v>
      </c>
      <c r="C31" s="3" t="s">
        <v>9</v>
      </c>
      <c r="D31" t="s">
        <v>3</v>
      </c>
    </row>
    <row r="32" spans="1:6">
      <c r="A32" t="s">
        <v>6</v>
      </c>
      <c r="B32" s="7">
        <v>2000</v>
      </c>
      <c r="C32" t="s">
        <v>10</v>
      </c>
      <c r="D32" s="7" t="s">
        <v>11</v>
      </c>
    </row>
    <row r="33" spans="1:4">
      <c r="A33" t="s">
        <v>7</v>
      </c>
      <c r="B33" s="7">
        <f>+B32+B31</f>
        <v>2700</v>
      </c>
      <c r="C33" t="s">
        <v>7</v>
      </c>
      <c r="D33" s="7">
        <v>2700</v>
      </c>
    </row>
    <row r="34" spans="1:4">
      <c r="B34" s="7"/>
      <c r="D34" s="7"/>
    </row>
    <row r="35" spans="1:4">
      <c r="A35" t="s">
        <v>14</v>
      </c>
    </row>
    <row r="36" spans="1:4">
      <c r="A36" s="3" t="s">
        <v>13</v>
      </c>
      <c r="B36" t="s">
        <v>12</v>
      </c>
      <c r="C36" s="6">
        <v>0.35</v>
      </c>
      <c r="D36" s="3" t="s">
        <v>15</v>
      </c>
    </row>
    <row r="37" spans="1:4">
      <c r="A37" s="1" t="s">
        <v>16</v>
      </c>
      <c r="C37" s="6" t="s">
        <v>17</v>
      </c>
      <c r="D37" s="3"/>
    </row>
    <row r="38" spans="1:4">
      <c r="A38" s="1"/>
      <c r="C38" s="6" t="s">
        <v>18</v>
      </c>
      <c r="D38" s="3"/>
    </row>
    <row r="39" spans="1:4">
      <c r="A39" s="1"/>
      <c r="C39" s="6" t="s">
        <v>19</v>
      </c>
      <c r="D39" s="3"/>
    </row>
    <row r="40" spans="1:4">
      <c r="A40" s="1"/>
      <c r="C40" s="6" t="s">
        <v>20</v>
      </c>
      <c r="D40" s="3"/>
    </row>
    <row r="41" spans="1:4">
      <c r="A41" s="1"/>
      <c r="C41" s="6" t="s">
        <v>21</v>
      </c>
      <c r="D41" s="3"/>
    </row>
    <row r="42" spans="1:4" ht="30">
      <c r="A42" s="8" t="s">
        <v>22</v>
      </c>
      <c r="C42" s="7">
        <f>+(C36*B16-800)/(C36-E16)</f>
        <v>1175.6756756756752</v>
      </c>
      <c r="D42" s="3"/>
    </row>
    <row r="43" spans="1:4">
      <c r="A43" s="3" t="s">
        <v>32</v>
      </c>
      <c r="C43" s="7">
        <f>+B33-C42</f>
        <v>1524.3243243243248</v>
      </c>
      <c r="D43" s="3"/>
    </row>
    <row r="44" spans="1:4">
      <c r="A44" s="1" t="s">
        <v>99</v>
      </c>
      <c r="C44" s="7">
        <f>+C42*E16</f>
        <v>266.4864864864864</v>
      </c>
      <c r="D44" s="3"/>
    </row>
    <row r="45" spans="1:4">
      <c r="A45" s="1" t="s">
        <v>100</v>
      </c>
      <c r="C45" s="7">
        <f>+E19-C44</f>
        <v>533.51351351351354</v>
      </c>
      <c r="D45" s="3"/>
    </row>
    <row r="46" spans="1:4">
      <c r="A46" s="3" t="s">
        <v>33</v>
      </c>
      <c r="C46" s="5">
        <f>C45/C43</f>
        <v>0.34999999999999992</v>
      </c>
      <c r="D46" s="3"/>
    </row>
    <row r="47" spans="1:4">
      <c r="A47" s="3"/>
      <c r="C47" s="5"/>
      <c r="D47" s="3"/>
    </row>
    <row r="48" spans="1:4" ht="48.75">
      <c r="A48" s="10" t="s">
        <v>36</v>
      </c>
      <c r="C48" s="5"/>
      <c r="D48" s="3"/>
    </row>
    <row r="49" spans="1:11" ht="45">
      <c r="A49" s="8" t="s">
        <v>34</v>
      </c>
      <c r="C49" s="5"/>
      <c r="D49" s="3"/>
    </row>
    <row r="50" spans="1:11">
      <c r="A50" s="1"/>
      <c r="C50" s="7"/>
      <c r="D50" s="3"/>
    </row>
    <row r="51" spans="1:11" ht="60">
      <c r="A51" s="10" t="s">
        <v>35</v>
      </c>
      <c r="C51" s="5"/>
      <c r="D51" s="3"/>
    </row>
    <row r="52" spans="1:11">
      <c r="A52" s="10"/>
      <c r="C52" s="5"/>
      <c r="D52" s="3"/>
    </row>
    <row r="53" spans="1:11">
      <c r="A53" s="10" t="s">
        <v>40</v>
      </c>
      <c r="B53" s="1"/>
      <c r="C53">
        <f>+E16*B32</f>
        <v>453.33333333333337</v>
      </c>
    </row>
    <row r="54" spans="1:11">
      <c r="A54" t="s">
        <v>41</v>
      </c>
      <c r="C54" s="7">
        <f>+E19-C53</f>
        <v>346.66666666666663</v>
      </c>
    </row>
    <row r="55" spans="1:11">
      <c r="A55" s="3" t="s">
        <v>42</v>
      </c>
      <c r="C55" s="5">
        <f>+C54/B31</f>
        <v>0.4952380952380952</v>
      </c>
      <c r="D55" t="s">
        <v>104</v>
      </c>
    </row>
    <row r="56" spans="1:11">
      <c r="A56" s="3"/>
      <c r="C56" s="5"/>
    </row>
    <row r="57" spans="1:11">
      <c r="A57" s="3"/>
      <c r="C57" s="5"/>
    </row>
    <row r="58" spans="1:11">
      <c r="A58" s="3" t="s">
        <v>50</v>
      </c>
    </row>
    <row r="59" spans="1:11" ht="78.75" customHeight="1">
      <c r="A59" s="21" t="s">
        <v>51</v>
      </c>
    </row>
    <row r="60" spans="1:11">
      <c r="A60" s="21"/>
    </row>
    <row r="61" spans="1:11">
      <c r="A61" s="21" t="s">
        <v>82</v>
      </c>
    </row>
    <row r="62" spans="1:11">
      <c r="A62" s="21"/>
      <c r="B62" t="s">
        <v>52</v>
      </c>
      <c r="D62" t="s">
        <v>53</v>
      </c>
    </row>
    <row r="63" spans="1:11">
      <c r="A63" s="12"/>
      <c r="B63" s="13">
        <v>2009</v>
      </c>
      <c r="C63" s="13">
        <v>2010</v>
      </c>
      <c r="D63" s="11">
        <v>2009</v>
      </c>
      <c r="E63" s="14">
        <v>2010</v>
      </c>
      <c r="K63" t="s">
        <v>43</v>
      </c>
    </row>
    <row r="64" spans="1:11">
      <c r="A64" s="29" t="s">
        <v>44</v>
      </c>
      <c r="B64" s="17">
        <v>110.6</v>
      </c>
      <c r="C64" s="17">
        <v>103</v>
      </c>
      <c r="D64" s="17">
        <v>151.5</v>
      </c>
      <c r="E64" s="17">
        <v>81.099999999999994</v>
      </c>
      <c r="F64" s="16"/>
      <c r="K64" s="17"/>
    </row>
    <row r="65" spans="1:11">
      <c r="A65" s="15"/>
      <c r="B65" s="17"/>
      <c r="C65" s="17"/>
      <c r="D65" s="17"/>
      <c r="E65" s="17"/>
      <c r="F65" s="16"/>
      <c r="K65" s="17"/>
    </row>
    <row r="66" spans="1:11">
      <c r="A66" s="29" t="s">
        <v>45</v>
      </c>
      <c r="B66" s="17">
        <v>55.6</v>
      </c>
      <c r="C66" s="17">
        <v>49</v>
      </c>
      <c r="D66" s="17">
        <v>72.599999999999994</v>
      </c>
      <c r="E66" s="17">
        <v>41.8</v>
      </c>
      <c r="F66" s="16"/>
      <c r="K66" s="17"/>
    </row>
    <row r="67" spans="1:11">
      <c r="A67" s="29" t="s">
        <v>46</v>
      </c>
      <c r="B67" s="17">
        <v>110.6</v>
      </c>
      <c r="C67" s="17">
        <v>103</v>
      </c>
      <c r="D67" s="17">
        <v>151.5</v>
      </c>
      <c r="E67" s="17">
        <v>81.099999999999994</v>
      </c>
      <c r="F67" s="16"/>
      <c r="K67" s="17"/>
    </row>
    <row r="68" spans="1:11">
      <c r="A68" s="15"/>
    </row>
    <row r="69" spans="1:11">
      <c r="A69" s="15"/>
    </row>
    <row r="70" spans="1:11">
      <c r="A70" s="15"/>
      <c r="B70" t="s">
        <v>52</v>
      </c>
      <c r="D70" t="s">
        <v>53</v>
      </c>
    </row>
    <row r="71" spans="1:11">
      <c r="A71" s="29" t="s">
        <v>47</v>
      </c>
      <c r="B71" s="17">
        <v>113.5</v>
      </c>
      <c r="C71" s="17">
        <v>110.4</v>
      </c>
      <c r="D71" s="17">
        <v>67</v>
      </c>
      <c r="E71" s="17">
        <v>67</v>
      </c>
    </row>
    <row r="72" spans="1:11">
      <c r="A72" s="29" t="s">
        <v>48</v>
      </c>
      <c r="B72" s="17">
        <v>3.8</v>
      </c>
      <c r="C72" s="17">
        <v>2.8</v>
      </c>
      <c r="D72" s="17">
        <v>1.4</v>
      </c>
      <c r="E72" s="17">
        <v>1.4</v>
      </c>
    </row>
    <row r="73" spans="1:11">
      <c r="A73" s="1"/>
      <c r="B73" s="18"/>
      <c r="C73" s="18"/>
      <c r="D73" s="18"/>
      <c r="E73" s="18"/>
      <c r="G73" s="19"/>
      <c r="H73" s="19"/>
      <c r="I73" s="19"/>
      <c r="J73" s="19"/>
    </row>
    <row r="74" spans="1:11">
      <c r="A74" s="1"/>
      <c r="C74" t="s">
        <v>52</v>
      </c>
      <c r="E74" t="s">
        <v>53</v>
      </c>
      <c r="F74" t="s">
        <v>87</v>
      </c>
    </row>
    <row r="75" spans="1:11">
      <c r="A75" s="21" t="s">
        <v>83</v>
      </c>
      <c r="C75" s="5">
        <f>+C72/B66</f>
        <v>5.035971223021582E-2</v>
      </c>
      <c r="E75" s="5">
        <f>+E72/D66</f>
        <v>1.928374655647383E-2</v>
      </c>
      <c r="F75">
        <f>+C75/E75</f>
        <v>2.6115107913669058</v>
      </c>
    </row>
    <row r="76" spans="1:11">
      <c r="A76" s="21" t="s">
        <v>84</v>
      </c>
      <c r="C76" s="5">
        <f>+C72/C71</f>
        <v>2.5362318840579708E-2</v>
      </c>
      <c r="D76" s="5"/>
      <c r="E76" s="5">
        <f>+E72/E71</f>
        <v>2.0895522388059699E-2</v>
      </c>
      <c r="F76">
        <f>+C76/E76</f>
        <v>1.213768115942029</v>
      </c>
    </row>
    <row r="77" spans="1:11">
      <c r="A77" s="21" t="s">
        <v>85</v>
      </c>
      <c r="C77" s="20">
        <f>+C71/B67</f>
        <v>0.9981916817359856</v>
      </c>
      <c r="D77" s="20"/>
      <c r="E77" s="20">
        <f>+E71/D67</f>
        <v>0.44224422442244227</v>
      </c>
      <c r="F77">
        <f>+C77/E77</f>
        <v>2.2571050713880867</v>
      </c>
    </row>
    <row r="78" spans="1:11">
      <c r="A78" s="21" t="s">
        <v>86</v>
      </c>
      <c r="C78" s="20">
        <f>+B67/B66</f>
        <v>1.989208633093525</v>
      </c>
      <c r="D78" s="20"/>
      <c r="E78" s="20">
        <f>+D67/D66</f>
        <v>2.0867768595041323</v>
      </c>
      <c r="F78">
        <f>+E78/C78</f>
        <v>1.0490487648140123</v>
      </c>
    </row>
    <row r="79" spans="1:11">
      <c r="A79" s="21" t="s">
        <v>49</v>
      </c>
      <c r="C79" s="5">
        <f>+C78*C77*C76</f>
        <v>5.0359712230215826E-2</v>
      </c>
      <c r="D79" s="5"/>
      <c r="E79" s="5">
        <f t="shared" ref="E79" si="0">+E78*E77*E76</f>
        <v>1.928374655647383E-2</v>
      </c>
    </row>
    <row r="80" spans="1:11">
      <c r="A80" s="21"/>
    </row>
    <row r="81" spans="1:4" ht="135">
      <c r="A81" s="10" t="s">
        <v>105</v>
      </c>
    </row>
    <row r="83" spans="1:4">
      <c r="A83" s="1" t="s">
        <v>54</v>
      </c>
      <c r="C83" s="5"/>
    </row>
    <row r="84" spans="1:4" ht="60">
      <c r="A84" s="10" t="s">
        <v>55</v>
      </c>
      <c r="C84" s="5"/>
    </row>
    <row r="85" spans="1:4">
      <c r="A85" s="3"/>
      <c r="C85" s="5"/>
    </row>
    <row r="86" spans="1:4">
      <c r="A86" s="22"/>
      <c r="B86" s="34" t="s">
        <v>56</v>
      </c>
      <c r="C86" s="34"/>
    </row>
    <row r="87" spans="1:4" ht="45">
      <c r="A87" s="23" t="s">
        <v>57</v>
      </c>
      <c r="B87" s="23" t="s">
        <v>58</v>
      </c>
      <c r="C87" s="23" t="s">
        <v>59</v>
      </c>
      <c r="D87" s="26" t="s">
        <v>78</v>
      </c>
    </row>
    <row r="88" spans="1:4">
      <c r="A88" s="33" t="s">
        <v>60</v>
      </c>
      <c r="B88" s="23">
        <v>27.6</v>
      </c>
      <c r="C88" s="23"/>
      <c r="D88" s="27"/>
    </row>
    <row r="89" spans="1:4">
      <c r="A89" s="22" t="s">
        <v>61</v>
      </c>
      <c r="B89" s="24">
        <f>+C89*2</f>
        <v>1.653061224489796</v>
      </c>
      <c r="C89" s="24">
        <v>0.82653061224489799</v>
      </c>
      <c r="D89" s="28">
        <f>+B89*30/C89</f>
        <v>60</v>
      </c>
    </row>
    <row r="90" spans="1:4">
      <c r="A90" s="22" t="s">
        <v>62</v>
      </c>
      <c r="B90" s="24">
        <f>+C90*2</f>
        <v>1.653061224489796</v>
      </c>
      <c r="C90" s="24">
        <f>+C89</f>
        <v>0.82653061224489799</v>
      </c>
      <c r="D90" s="28">
        <f t="shared" ref="D90:D100" si="1">+B90*30/C90</f>
        <v>60</v>
      </c>
    </row>
    <row r="91" spans="1:4">
      <c r="A91" s="22" t="s">
        <v>63</v>
      </c>
      <c r="B91" s="24">
        <f>+B90*2</f>
        <v>3.306122448979592</v>
      </c>
      <c r="C91" s="24">
        <f t="shared" ref="C91:C96" si="2">+C90</f>
        <v>0.82653061224489799</v>
      </c>
      <c r="D91" s="28">
        <f t="shared" si="1"/>
        <v>120</v>
      </c>
    </row>
    <row r="92" spans="1:4">
      <c r="A92" s="22" t="s">
        <v>64</v>
      </c>
      <c r="B92" s="24">
        <f>+B91</f>
        <v>3.306122448979592</v>
      </c>
      <c r="C92" s="24">
        <f t="shared" si="2"/>
        <v>0.82653061224489799</v>
      </c>
      <c r="D92" s="28">
        <f t="shared" si="1"/>
        <v>120</v>
      </c>
    </row>
    <row r="93" spans="1:4">
      <c r="A93" s="22" t="s">
        <v>65</v>
      </c>
      <c r="B93" s="24">
        <f>+B92*1.25</f>
        <v>4.1326530612244898</v>
      </c>
      <c r="C93" s="24">
        <f t="shared" si="2"/>
        <v>0.82653061224489799</v>
      </c>
      <c r="D93" s="28">
        <f t="shared" si="1"/>
        <v>150</v>
      </c>
    </row>
    <row r="94" spans="1:4">
      <c r="A94" s="22" t="s">
        <v>66</v>
      </c>
      <c r="B94" s="24">
        <f>+B93*1.5</f>
        <v>6.1989795918367347</v>
      </c>
      <c r="C94" s="24">
        <f t="shared" si="2"/>
        <v>0.82653061224489799</v>
      </c>
      <c r="D94" s="28">
        <f t="shared" si="1"/>
        <v>225</v>
      </c>
    </row>
    <row r="95" spans="1:4">
      <c r="A95" s="22" t="s">
        <v>67</v>
      </c>
      <c r="B95" s="24">
        <f>+B93*2</f>
        <v>8.2653061224489797</v>
      </c>
      <c r="C95" s="24">
        <f t="shared" si="2"/>
        <v>0.82653061224489799</v>
      </c>
      <c r="D95" s="28">
        <f t="shared" si="1"/>
        <v>300</v>
      </c>
    </row>
    <row r="96" spans="1:4">
      <c r="A96" s="22" t="s">
        <v>68</v>
      </c>
      <c r="B96" s="24">
        <f>+B95*1.4</f>
        <v>11.571428571428571</v>
      </c>
      <c r="C96" s="24">
        <f t="shared" si="2"/>
        <v>0.82653061224489799</v>
      </c>
      <c r="D96" s="28">
        <f t="shared" si="1"/>
        <v>419.99999999999994</v>
      </c>
    </row>
    <row r="97" spans="1:4">
      <c r="A97" s="22" t="s">
        <v>69</v>
      </c>
      <c r="B97" s="24">
        <f>+B95*2</f>
        <v>16.530612244897959</v>
      </c>
      <c r="C97" s="24">
        <f>+C96*10</f>
        <v>8.2653061224489797</v>
      </c>
      <c r="D97" s="28">
        <f t="shared" si="1"/>
        <v>60</v>
      </c>
    </row>
    <row r="98" spans="1:4">
      <c r="A98" s="22" t="s">
        <v>70</v>
      </c>
      <c r="B98" s="24">
        <f>+B95</f>
        <v>8.2653061224489797</v>
      </c>
      <c r="C98" s="24">
        <f>+C97*2</f>
        <v>16.530612244897959</v>
      </c>
      <c r="D98" s="28">
        <f t="shared" si="1"/>
        <v>15</v>
      </c>
    </row>
    <row r="99" spans="1:4">
      <c r="A99" s="22" t="s">
        <v>71</v>
      </c>
      <c r="B99" s="24">
        <f>+B98*1.2</f>
        <v>9.9183673469387745</v>
      </c>
      <c r="C99" s="24">
        <f>+C98*2</f>
        <v>33.061224489795919</v>
      </c>
      <c r="D99" s="28">
        <f t="shared" si="1"/>
        <v>9</v>
      </c>
    </row>
    <row r="100" spans="1:4">
      <c r="A100" s="22" t="s">
        <v>72</v>
      </c>
      <c r="B100" s="24">
        <v>26.6</v>
      </c>
      <c r="C100" s="24">
        <f>+C98</f>
        <v>16.530612244897959</v>
      </c>
      <c r="D100" s="28">
        <f t="shared" si="1"/>
        <v>48.274074074074072</v>
      </c>
    </row>
    <row r="101" spans="1:4">
      <c r="A101" s="22" t="s">
        <v>73</v>
      </c>
      <c r="B101" s="24">
        <f>SUM(B89:B100)</f>
        <v>101.40102040816328</v>
      </c>
      <c r="C101" s="24">
        <f>SUM(C89:C100)</f>
        <v>81</v>
      </c>
    </row>
    <row r="102" spans="1:4">
      <c r="A102" s="22" t="s">
        <v>74</v>
      </c>
      <c r="B102" s="24">
        <f>+AVERAGE(B89:B100)</f>
        <v>8.4500850340136058</v>
      </c>
      <c r="C102" s="24">
        <f>+AVERAGE(C89:C100)</f>
        <v>6.75</v>
      </c>
      <c r="D102" s="24">
        <f>+AVERAGE(D89:D100)</f>
        <v>132.27283950617286</v>
      </c>
    </row>
    <row r="103" spans="1:4">
      <c r="A103" s="25" t="s">
        <v>75</v>
      </c>
    </row>
    <row r="104" spans="1:4">
      <c r="A104" s="9" t="s">
        <v>76</v>
      </c>
    </row>
    <row r="105" spans="1:4">
      <c r="A105" s="10" t="s">
        <v>80</v>
      </c>
      <c r="B105" s="30">
        <f>+B102*360/C101</f>
        <v>37.555933484504919</v>
      </c>
    </row>
    <row r="106" spans="1:4" ht="30">
      <c r="A106" s="10" t="s">
        <v>77</v>
      </c>
      <c r="B106" s="30">
        <f>+(((B89+B100)/2)*360)/C101</f>
        <v>62.78458049886622</v>
      </c>
    </row>
    <row r="107" spans="1:4" ht="30">
      <c r="A107" s="10" t="s">
        <v>89</v>
      </c>
      <c r="B107" s="30">
        <f>+(((B88+B100)/2)*360)/C101</f>
        <v>120.44444444444444</v>
      </c>
    </row>
    <row r="108" spans="1:4">
      <c r="A108" s="10" t="s">
        <v>79</v>
      </c>
      <c r="B108" s="30">
        <f>+D102</f>
        <v>132.27283950617286</v>
      </c>
    </row>
    <row r="109" spans="1:4">
      <c r="A109" s="10" t="s">
        <v>88</v>
      </c>
      <c r="B109" s="30">
        <f>+B100*360/C101</f>
        <v>118.22222222222223</v>
      </c>
    </row>
    <row r="110" spans="1:4" ht="30">
      <c r="A110" s="10" t="s">
        <v>81</v>
      </c>
      <c r="B110" s="30">
        <f>+B102*30/C102</f>
        <v>37.555933484504912</v>
      </c>
    </row>
    <row r="112" spans="1:4" ht="105">
      <c r="A112" s="10" t="s">
        <v>98</v>
      </c>
    </row>
    <row r="113" spans="1:3">
      <c r="B113" s="5"/>
    </row>
    <row r="114" spans="1:3">
      <c r="B114" s="5"/>
    </row>
    <row r="115" spans="1:3">
      <c r="A115" s="3"/>
      <c r="C115" s="5"/>
    </row>
    <row r="116" spans="1:3">
      <c r="A116" s="3"/>
      <c r="C116" s="5"/>
    </row>
    <row r="117" spans="1:3">
      <c r="A117" s="3"/>
      <c r="C117" s="5"/>
    </row>
    <row r="118" spans="1:3">
      <c r="A118" s="3"/>
      <c r="C118" s="5"/>
    </row>
    <row r="119" spans="1:3">
      <c r="A119" s="3"/>
      <c r="C119" s="5"/>
    </row>
  </sheetData>
  <mergeCells count="1">
    <mergeCell ref="B86:C86"/>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11.425781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11.425781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dc:creator>
  <cp:lastModifiedBy>IVP</cp:lastModifiedBy>
  <dcterms:created xsi:type="dcterms:W3CDTF">2012-03-13T12:39:00Z</dcterms:created>
  <dcterms:modified xsi:type="dcterms:W3CDTF">2012-03-19T21:30:09Z</dcterms:modified>
</cp:coreProperties>
</file>