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9720" windowHeight="6540" tabRatio="333"/>
  </bookViews>
  <sheets>
    <sheet name="Hoja1" sheetId="1" r:id="rId1"/>
    <sheet name="Hoja2" sheetId="2" r:id="rId2"/>
    <sheet name="Hoja3" sheetId="3" r:id="rId3"/>
  </sheets>
  <definedNames>
    <definedName name="bancos">Hoja1!$J$41:$L$61</definedName>
    <definedName name="cartera">Hoja1!$B$41:$D$149</definedName>
    <definedName name="cesantias">Hoja1!$D$13:$E$14</definedName>
    <definedName name="feriados">Hoja1!$A$2:$A$26</definedName>
    <definedName name="nomina">Hoja1!$N$41:$P$67</definedName>
    <definedName name="prima">Hoja1!$R$41:$S$46</definedName>
    <definedName name="proveedor">Hoja1!$F$41:$H$149</definedName>
  </definedNames>
  <calcPr calcId="0" calcMode="manual" iterate="1" iterateCount="1" calcCompleted="0" calcOnSave="0"/>
</workbook>
</file>

<file path=xl/calcChain.xml><?xml version="1.0" encoding="utf-8"?>
<calcChain xmlns="http://schemas.openxmlformats.org/spreadsheetml/2006/main">
  <c r="I1" i="1"/>
  <c r="J1"/>
  <c r="I2"/>
  <c r="J2"/>
  <c r="F3"/>
  <c r="G3"/>
  <c r="I3"/>
  <c r="D8"/>
  <c r="D9"/>
  <c r="D10"/>
  <c r="D14"/>
  <c r="B27"/>
  <c r="C27"/>
  <c r="E27"/>
  <c r="G27"/>
  <c r="I27"/>
  <c r="K27"/>
  <c r="M27"/>
  <c r="O27"/>
  <c r="Q27"/>
  <c r="S27"/>
  <c r="U27"/>
  <c r="W27"/>
  <c r="Y27"/>
  <c r="AA27"/>
  <c r="AC27"/>
  <c r="AE27"/>
  <c r="AG27"/>
  <c r="AI27"/>
  <c r="AK27"/>
  <c r="AM27"/>
  <c r="AO27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C43"/>
  <c r="G43"/>
  <c r="K43"/>
  <c r="O43"/>
  <c r="C44"/>
  <c r="G44"/>
  <c r="K44"/>
  <c r="C45"/>
  <c r="G45"/>
  <c r="K45"/>
  <c r="O45"/>
  <c r="C46"/>
  <c r="G46"/>
  <c r="K46"/>
  <c r="C47"/>
  <c r="G47"/>
  <c r="K47"/>
  <c r="O47"/>
  <c r="C48"/>
  <c r="G48"/>
  <c r="K48"/>
  <c r="C49"/>
  <c r="G49"/>
  <c r="K49"/>
  <c r="O49"/>
  <c r="C50"/>
  <c r="G50"/>
  <c r="K50"/>
  <c r="O50"/>
  <c r="C51"/>
  <c r="G51"/>
  <c r="K51"/>
  <c r="O51"/>
  <c r="C52"/>
  <c r="G52"/>
  <c r="K52"/>
  <c r="O52"/>
  <c r="C53"/>
  <c r="G53"/>
  <c r="K53"/>
  <c r="O53"/>
  <c r="C54"/>
  <c r="G54"/>
  <c r="K54"/>
  <c r="O54"/>
  <c r="C55"/>
  <c r="G55"/>
  <c r="K55"/>
  <c r="O55"/>
  <c r="C56"/>
  <c r="G56"/>
  <c r="K56"/>
  <c r="O56"/>
  <c r="C57"/>
  <c r="G57"/>
  <c r="K57"/>
  <c r="O57"/>
  <c r="C58"/>
  <c r="G58"/>
  <c r="K58"/>
  <c r="O58"/>
  <c r="C59"/>
  <c r="G59"/>
  <c r="K59"/>
  <c r="O59"/>
  <c r="C60"/>
  <c r="G60"/>
  <c r="K60"/>
  <c r="O60"/>
  <c r="C61"/>
  <c r="G61"/>
  <c r="K61"/>
  <c r="O61"/>
  <c r="C62"/>
  <c r="G62"/>
  <c r="O62"/>
  <c r="C63"/>
  <c r="G63"/>
  <c r="O63"/>
  <c r="C64"/>
  <c r="G64"/>
  <c r="O64"/>
  <c r="C65"/>
  <c r="G65"/>
  <c r="O65"/>
  <c r="C66"/>
  <c r="G66"/>
  <c r="O66"/>
  <c r="C67"/>
  <c r="G67"/>
  <c r="O67"/>
  <c r="C68"/>
  <c r="G68"/>
  <c r="C69"/>
  <c r="G69"/>
  <c r="C70"/>
  <c r="G70"/>
  <c r="C71"/>
  <c r="G71"/>
  <c r="C72"/>
  <c r="G72"/>
  <c r="C73"/>
  <c r="G73"/>
  <c r="C74"/>
  <c r="G74"/>
  <c r="C75"/>
  <c r="G75"/>
  <c r="C76"/>
  <c r="G76"/>
  <c r="C77"/>
  <c r="G77"/>
  <c r="C78"/>
  <c r="G78"/>
  <c r="C79"/>
  <c r="G79"/>
  <c r="C80"/>
  <c r="G80"/>
  <c r="C81"/>
  <c r="G81"/>
  <c r="C82"/>
  <c r="G82"/>
  <c r="C83"/>
  <c r="G83"/>
  <c r="C84"/>
  <c r="G84"/>
  <c r="C85"/>
  <c r="G85"/>
  <c r="C86"/>
  <c r="G86"/>
  <c r="C87"/>
  <c r="G87"/>
  <c r="C88"/>
  <c r="G88"/>
  <c r="C89"/>
  <c r="G89"/>
  <c r="C90"/>
  <c r="G90"/>
  <c r="C91"/>
  <c r="G91"/>
  <c r="C92"/>
  <c r="G92"/>
  <c r="C93"/>
  <c r="G93"/>
  <c r="C94"/>
  <c r="G94"/>
  <c r="C95"/>
  <c r="G95"/>
  <c r="C96"/>
  <c r="G96"/>
  <c r="C97"/>
  <c r="G97"/>
  <c r="C98"/>
  <c r="G98"/>
  <c r="C99"/>
  <c r="G99"/>
  <c r="C100"/>
  <c r="G100"/>
  <c r="C101"/>
  <c r="G101"/>
  <c r="C102"/>
  <c r="G102"/>
  <c r="C103"/>
  <c r="G103"/>
  <c r="C104"/>
  <c r="G104"/>
  <c r="C105"/>
  <c r="G105"/>
  <c r="C106"/>
  <c r="G106"/>
  <c r="C107"/>
  <c r="G107"/>
  <c r="C108"/>
  <c r="G108"/>
  <c r="C109"/>
  <c r="G109"/>
  <c r="C110"/>
  <c r="G110"/>
  <c r="C111"/>
  <c r="G111"/>
  <c r="C112"/>
  <c r="G112"/>
  <c r="C113"/>
  <c r="G113"/>
  <c r="C114"/>
  <c r="G114"/>
  <c r="C115"/>
  <c r="G115"/>
  <c r="C116"/>
  <c r="G116"/>
  <c r="C117"/>
  <c r="G117"/>
  <c r="C118"/>
  <c r="G118"/>
  <c r="C119"/>
  <c r="G119"/>
  <c r="C120"/>
  <c r="G120"/>
  <c r="C121"/>
  <c r="G121"/>
  <c r="C122"/>
  <c r="G122"/>
  <c r="C123"/>
  <c r="G123"/>
  <c r="C124"/>
  <c r="G124"/>
  <c r="C125"/>
  <c r="G125"/>
  <c r="C126"/>
  <c r="G126"/>
  <c r="C127"/>
  <c r="G127"/>
  <c r="C128"/>
  <c r="G128"/>
  <c r="C129"/>
  <c r="G129"/>
  <c r="C130"/>
  <c r="G130"/>
  <c r="C131"/>
  <c r="G131"/>
  <c r="C132"/>
  <c r="G132"/>
  <c r="C133"/>
  <c r="G133"/>
  <c r="C134"/>
  <c r="G134"/>
  <c r="C135"/>
  <c r="G135"/>
  <c r="C136"/>
  <c r="G136"/>
  <c r="C137"/>
  <c r="G137"/>
  <c r="C138"/>
  <c r="G138"/>
  <c r="C139"/>
  <c r="G139"/>
  <c r="C140"/>
  <c r="G140"/>
  <c r="C141"/>
  <c r="G141"/>
  <c r="C142"/>
  <c r="G142"/>
  <c r="C143"/>
  <c r="G143"/>
  <c r="C144"/>
  <c r="G144"/>
  <c r="C145"/>
  <c r="G145"/>
  <c r="C146"/>
  <c r="G146"/>
  <c r="C147"/>
  <c r="G147"/>
  <c r="C148"/>
  <c r="G148"/>
  <c r="C149"/>
  <c r="G149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</calcChain>
</file>

<file path=xl/sharedStrings.xml><?xml version="1.0" encoding="utf-8"?>
<sst xmlns="http://schemas.openxmlformats.org/spreadsheetml/2006/main" count="389" uniqueCount="156">
  <si>
    <t>feriados</t>
  </si>
  <si>
    <t>flujo de caja</t>
  </si>
  <si>
    <t>fecha</t>
  </si>
  <si>
    <t>cartera</t>
  </si>
  <si>
    <t>gastos</t>
  </si>
  <si>
    <t>factura1</t>
  </si>
  <si>
    <t>factura2</t>
  </si>
  <si>
    <t>factura3</t>
  </si>
  <si>
    <t>factura4</t>
  </si>
  <si>
    <t>factura5</t>
  </si>
  <si>
    <t>factura6</t>
  </si>
  <si>
    <t>factura7</t>
  </si>
  <si>
    <t>factura8</t>
  </si>
  <si>
    <t>factura9</t>
  </si>
  <si>
    <t>cliente</t>
  </si>
  <si>
    <t>valor</t>
  </si>
  <si>
    <t>&gt;</t>
  </si>
  <si>
    <t>&lt;</t>
  </si>
  <si>
    <t>=</t>
  </si>
  <si>
    <t>factura10</t>
  </si>
  <si>
    <t>factura11</t>
  </si>
  <si>
    <t>factura12</t>
  </si>
  <si>
    <t>factura13</t>
  </si>
  <si>
    <t>factura14</t>
  </si>
  <si>
    <t>factura15</t>
  </si>
  <si>
    <t>factura16</t>
  </si>
  <si>
    <t>factura17</t>
  </si>
  <si>
    <t>factura18</t>
  </si>
  <si>
    <t>factura19</t>
  </si>
  <si>
    <t>factura20</t>
  </si>
  <si>
    <t>factura21</t>
  </si>
  <si>
    <t>factura22</t>
  </si>
  <si>
    <t>factura23</t>
  </si>
  <si>
    <t>factura24</t>
  </si>
  <si>
    <t>factura25</t>
  </si>
  <si>
    <t>factura26</t>
  </si>
  <si>
    <t>factura27</t>
  </si>
  <si>
    <t>factura28</t>
  </si>
  <si>
    <t>factura29</t>
  </si>
  <si>
    <t>factura30</t>
  </si>
  <si>
    <t>factura31</t>
  </si>
  <si>
    <t>factura32</t>
  </si>
  <si>
    <t>factura33</t>
  </si>
  <si>
    <t>factura34</t>
  </si>
  <si>
    <t>factura35</t>
  </si>
  <si>
    <t>factura36</t>
  </si>
  <si>
    <t>factura37</t>
  </si>
  <si>
    <t>factura38</t>
  </si>
  <si>
    <t>factura39</t>
  </si>
  <si>
    <t>factura40</t>
  </si>
  <si>
    <t>factura41</t>
  </si>
  <si>
    <t>factura42</t>
  </si>
  <si>
    <t>factura43</t>
  </si>
  <si>
    <t>factura44</t>
  </si>
  <si>
    <t>factura45</t>
  </si>
  <si>
    <t>factura46</t>
  </si>
  <si>
    <t>factura47</t>
  </si>
  <si>
    <t>factura48</t>
  </si>
  <si>
    <t>factura49</t>
  </si>
  <si>
    <t>factura50</t>
  </si>
  <si>
    <t>factura51</t>
  </si>
  <si>
    <t>factura52</t>
  </si>
  <si>
    <t>factura53</t>
  </si>
  <si>
    <t>factura54</t>
  </si>
  <si>
    <t>factura55</t>
  </si>
  <si>
    <t>factura56</t>
  </si>
  <si>
    <t>factura57</t>
  </si>
  <si>
    <t>factura58</t>
  </si>
  <si>
    <t>factura59</t>
  </si>
  <si>
    <t>factura60</t>
  </si>
  <si>
    <t>factura61</t>
  </si>
  <si>
    <t>factura62</t>
  </si>
  <si>
    <t>factura63</t>
  </si>
  <si>
    <t>factura64</t>
  </si>
  <si>
    <t>factura65</t>
  </si>
  <si>
    <t>factura66</t>
  </si>
  <si>
    <t>factura67</t>
  </si>
  <si>
    <t>factura68</t>
  </si>
  <si>
    <t>factura69</t>
  </si>
  <si>
    <t>factura70</t>
  </si>
  <si>
    <t>factura71</t>
  </si>
  <si>
    <t>factura72</t>
  </si>
  <si>
    <t>factura73</t>
  </si>
  <si>
    <t>factura74</t>
  </si>
  <si>
    <t>factura75</t>
  </si>
  <si>
    <t>factura76</t>
  </si>
  <si>
    <t>factura77</t>
  </si>
  <si>
    <t>factura78</t>
  </si>
  <si>
    <t>factura79</t>
  </si>
  <si>
    <t>factura80</t>
  </si>
  <si>
    <t>factura81</t>
  </si>
  <si>
    <t>factura82</t>
  </si>
  <si>
    <t>factura83</t>
  </si>
  <si>
    <t>factura84</t>
  </si>
  <si>
    <t>factura85</t>
  </si>
  <si>
    <t>factura86</t>
  </si>
  <si>
    <t>factura87</t>
  </si>
  <si>
    <t>factura88</t>
  </si>
  <si>
    <t>factura89</t>
  </si>
  <si>
    <t>factura90</t>
  </si>
  <si>
    <t>factura91</t>
  </si>
  <si>
    <t>factura92</t>
  </si>
  <si>
    <t>factura93</t>
  </si>
  <si>
    <t>factura94</t>
  </si>
  <si>
    <t>factura95</t>
  </si>
  <si>
    <t>factura96</t>
  </si>
  <si>
    <t>factura97</t>
  </si>
  <si>
    <t>factura98</t>
  </si>
  <si>
    <t>factura99</t>
  </si>
  <si>
    <t>factura100</t>
  </si>
  <si>
    <t>factura101</t>
  </si>
  <si>
    <t>factura102</t>
  </si>
  <si>
    <t>factura103</t>
  </si>
  <si>
    <t>factura104</t>
  </si>
  <si>
    <t>factura105</t>
  </si>
  <si>
    <t>factura106</t>
  </si>
  <si>
    <t>factura107</t>
  </si>
  <si>
    <t>factura108</t>
  </si>
  <si>
    <t>saldo</t>
  </si>
  <si>
    <t>bancos</t>
  </si>
  <si>
    <t>dia habil 1</t>
  </si>
  <si>
    <t>dia habil 2</t>
  </si>
  <si>
    <t>dia habil 3</t>
  </si>
  <si>
    <t>dia habil 4</t>
  </si>
  <si>
    <t>dia habil 5</t>
  </si>
  <si>
    <t>fin de sem 1</t>
  </si>
  <si>
    <t>fin de sem 2</t>
  </si>
  <si>
    <t>fin de sem 3</t>
  </si>
  <si>
    <t>fin de mes 2</t>
  </si>
  <si>
    <t>fin de mes 3</t>
  </si>
  <si>
    <t>fin de mes 4</t>
  </si>
  <si>
    <t>fin de mes 5</t>
  </si>
  <si>
    <t>fin de mes 6</t>
  </si>
  <si>
    <t>fin de mes 7</t>
  </si>
  <si>
    <t>fin de mes 8</t>
  </si>
  <si>
    <t>fin de mes 9</t>
  </si>
  <si>
    <t>fin de mes 10</t>
  </si>
  <si>
    <t>fin de mes 11</t>
  </si>
  <si>
    <t>fin de mes 12</t>
  </si>
  <si>
    <t>fin de mes 13</t>
  </si>
  <si>
    <t>fin de mes 14</t>
  </si>
  <si>
    <t>nomina 15</t>
  </si>
  <si>
    <t>nomina 30</t>
  </si>
  <si>
    <t>aportes</t>
  </si>
  <si>
    <t>nomina</t>
  </si>
  <si>
    <t>total</t>
  </si>
  <si>
    <t>prima</t>
  </si>
  <si>
    <t>cesantias</t>
  </si>
  <si>
    <t>cesantia</t>
  </si>
  <si>
    <t>aumento sal</t>
  </si>
  <si>
    <t>proveedores</t>
  </si>
  <si>
    <t>bancos pagos</t>
  </si>
  <si>
    <t>saldo acumulado</t>
  </si>
  <si>
    <t>FecRec</t>
  </si>
  <si>
    <t>CARTERA</t>
  </si>
  <si>
    <t>estos criterios son para cada base de datos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</si>
</sst>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2" formatCode="_(* #,##0_);_(* \(#,##0\);_(* &quot;-&quot;??_);_(@_)"/>
    <numFmt numFmtId="173" formatCode="0_)"/>
    <numFmt numFmtId="174" formatCode="dd\-mmm_)"/>
    <numFmt numFmtId="175" formatCode="mmm\-yy_)"/>
    <numFmt numFmtId="176" formatCode="0.0_)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172" fontId="0" fillId="0" borderId="0" xfId="1" applyNumberFormat="1" applyFont="1"/>
    <xf numFmtId="172" fontId="0" fillId="0" borderId="0" xfId="0" applyNumberFormat="1"/>
    <xf numFmtId="43" fontId="0" fillId="0" borderId="0" xfId="1" applyFont="1"/>
    <xf numFmtId="9" fontId="0" fillId="0" borderId="0" xfId="0" applyNumberFormat="1"/>
    <xf numFmtId="0" fontId="2" fillId="0" borderId="0" xfId="0" applyFont="1"/>
    <xf numFmtId="0" fontId="0" fillId="0" borderId="0" xfId="0" applyAlignment="1" applyProtection="1">
      <alignment horizontal="left"/>
    </xf>
    <xf numFmtId="173" fontId="0" fillId="0" borderId="0" xfId="0" applyNumberFormat="1" applyProtection="1"/>
    <xf numFmtId="0" fontId="0" fillId="0" borderId="0" xfId="0" applyProtection="1"/>
    <xf numFmtId="174" fontId="0" fillId="0" borderId="0" xfId="0" applyNumberFormat="1" applyProtection="1"/>
    <xf numFmtId="175" fontId="0" fillId="0" borderId="0" xfId="0" applyNumberFormat="1" applyProtection="1"/>
    <xf numFmtId="176" fontId="0" fillId="0" borderId="0" xfId="0" applyNumberFormat="1" applyProtection="1"/>
    <xf numFmtId="15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7"/>
  <sheetViews>
    <sheetView tabSelected="1" topLeftCell="A11" workbookViewId="0">
      <selection activeCell="H29" sqref="H29"/>
    </sheetView>
  </sheetViews>
  <sheetFormatPr baseColWidth="10" defaultRowHeight="12.75"/>
  <cols>
    <col min="1" max="1" width="10.85546875" bestFit="1" customWidth="1"/>
    <col min="2" max="2" width="9.5703125" bestFit="1" customWidth="1"/>
    <col min="3" max="3" width="9.7109375" bestFit="1" customWidth="1"/>
    <col min="4" max="4" width="11.28515625" bestFit="1" customWidth="1"/>
    <col min="5" max="5" width="10.28515625" bestFit="1" customWidth="1"/>
    <col min="6" max="6" width="9.5703125" bestFit="1" customWidth="1"/>
    <col min="7" max="7" width="9.7109375" bestFit="1" customWidth="1"/>
    <col min="8" max="9" width="9.28515625" bestFit="1" customWidth="1"/>
    <col min="10" max="10" width="12.5703125" bestFit="1" customWidth="1"/>
    <col min="11" max="12" width="11.140625" bestFit="1" customWidth="1"/>
    <col min="13" max="13" width="9" bestFit="1" customWidth="1"/>
    <col min="14" max="15" width="9.7109375" bestFit="1" customWidth="1"/>
    <col min="16" max="16" width="11.140625" bestFit="1" customWidth="1"/>
    <col min="17" max="18" width="9.42578125" bestFit="1" customWidth="1"/>
    <col min="19" max="19" width="9.140625" bestFit="1" customWidth="1"/>
    <col min="20" max="22" width="12.140625" bestFit="1" customWidth="1"/>
    <col min="23" max="23" width="7.140625" bestFit="1" customWidth="1"/>
    <col min="24" max="24" width="8.28515625" bestFit="1" customWidth="1"/>
    <col min="25" max="25" width="7.140625" bestFit="1" customWidth="1"/>
    <col min="26" max="26" width="8.28515625" bestFit="1" customWidth="1"/>
    <col min="27" max="27" width="7.140625" bestFit="1" customWidth="1"/>
    <col min="28" max="28" width="8.28515625" bestFit="1" customWidth="1"/>
    <col min="29" max="29" width="7.140625" bestFit="1" customWidth="1"/>
    <col min="30" max="30" width="8.28515625" bestFit="1" customWidth="1"/>
    <col min="31" max="31" width="7.140625" bestFit="1" customWidth="1"/>
    <col min="32" max="32" width="8.28515625" bestFit="1" customWidth="1"/>
    <col min="33" max="33" width="7.140625" bestFit="1" customWidth="1"/>
    <col min="34" max="34" width="8.28515625" bestFit="1" customWidth="1"/>
    <col min="35" max="35" width="7.140625" bestFit="1" customWidth="1"/>
    <col min="36" max="36" width="8.28515625" bestFit="1" customWidth="1"/>
    <col min="37" max="37" width="7.140625" bestFit="1" customWidth="1"/>
    <col min="38" max="38" width="8.28515625" bestFit="1" customWidth="1"/>
    <col min="39" max="39" width="7.140625" bestFit="1" customWidth="1"/>
    <col min="40" max="40" width="8.28515625" bestFit="1" customWidth="1"/>
    <col min="41" max="41" width="7.140625" bestFit="1" customWidth="1"/>
    <col min="42" max="42" width="8.28515625" bestFit="1" customWidth="1"/>
  </cols>
  <sheetData>
    <row r="1" spans="1:10">
      <c r="A1" t="s">
        <v>0</v>
      </c>
      <c r="I1">
        <f ca="1">MONTH(I2)</f>
        <v>1</v>
      </c>
      <c r="J1" s="1">
        <f ca="1">FIN.MES(I31,1)</f>
        <v>35854</v>
      </c>
    </row>
    <row r="2" spans="1:10">
      <c r="A2" s="1">
        <v>35772</v>
      </c>
      <c r="C2" t="s">
        <v>16</v>
      </c>
      <c r="I2" s="1">
        <f ca="1">+I31+1</f>
        <v>35800</v>
      </c>
      <c r="J2" s="1">
        <f ca="1">FIN.MES(I31,0)</f>
        <v>35826</v>
      </c>
    </row>
    <row r="3" spans="1:10">
      <c r="A3" s="1">
        <v>35789</v>
      </c>
      <c r="C3" t="s">
        <v>17</v>
      </c>
      <c r="F3">
        <f ca="1">WEEKDAY(F31,2)</f>
        <v>3</v>
      </c>
      <c r="G3">
        <f ca="1">WEEKDAY(G31,2)</f>
        <v>7</v>
      </c>
      <c r="I3">
        <f ca="1">MONTH(I31)</f>
        <v>1</v>
      </c>
      <c r="J3" s="1"/>
    </row>
    <row r="4" spans="1:10">
      <c r="A4" s="1">
        <v>35796</v>
      </c>
      <c r="C4" t="s">
        <v>18</v>
      </c>
      <c r="I4" s="1"/>
      <c r="J4" s="1"/>
    </row>
    <row r="5" spans="1:10">
      <c r="A5" s="1">
        <v>35807</v>
      </c>
      <c r="I5" s="1"/>
      <c r="J5" s="1"/>
    </row>
    <row r="6" spans="1:10">
      <c r="A6" s="1">
        <v>35879</v>
      </c>
      <c r="C6" t="s">
        <v>141</v>
      </c>
      <c r="D6" s="6">
        <v>50000</v>
      </c>
      <c r="I6" s="1"/>
      <c r="J6" s="1"/>
    </row>
    <row r="7" spans="1:10">
      <c r="A7" s="1">
        <v>35894</v>
      </c>
      <c r="C7" t="s">
        <v>142</v>
      </c>
      <c r="D7" s="6">
        <v>50000</v>
      </c>
      <c r="I7" s="1"/>
      <c r="J7" s="1"/>
    </row>
    <row r="8" spans="1:10">
      <c r="A8" s="1">
        <v>35895</v>
      </c>
      <c r="C8" t="s">
        <v>145</v>
      </c>
      <c r="D8" s="6">
        <f>+D7+D6</f>
        <v>100000</v>
      </c>
      <c r="I8" s="1"/>
      <c r="J8" s="1"/>
    </row>
    <row r="9" spans="1:10">
      <c r="A9" s="1">
        <v>35916</v>
      </c>
      <c r="C9" t="s">
        <v>143</v>
      </c>
      <c r="D9" s="6">
        <f>+D8*0.3</f>
        <v>30000</v>
      </c>
      <c r="I9" s="1"/>
      <c r="J9" s="1"/>
    </row>
    <row r="10" spans="1:10">
      <c r="A10" s="1">
        <v>35940</v>
      </c>
      <c r="C10" t="s">
        <v>146</v>
      </c>
      <c r="D10" s="6">
        <f>+D7</f>
        <v>50000</v>
      </c>
      <c r="I10" s="1"/>
      <c r="J10" s="1"/>
    </row>
    <row r="11" spans="1:10">
      <c r="A11" s="1">
        <v>35961</v>
      </c>
      <c r="I11" s="1"/>
      <c r="J11" s="1"/>
    </row>
    <row r="12" spans="1:10">
      <c r="A12" s="1">
        <v>35968</v>
      </c>
      <c r="C12" t="s">
        <v>149</v>
      </c>
      <c r="D12" s="7">
        <v>0.18</v>
      </c>
      <c r="I12" s="1"/>
      <c r="J12" s="1"/>
    </row>
    <row r="13" spans="1:10">
      <c r="A13" s="1">
        <v>35975</v>
      </c>
      <c r="D13" t="s">
        <v>15</v>
      </c>
      <c r="E13" t="s">
        <v>2</v>
      </c>
      <c r="I13" s="1"/>
      <c r="J13" s="1"/>
    </row>
    <row r="14" spans="1:10">
      <c r="A14" s="1">
        <v>35996</v>
      </c>
      <c r="C14" t="s">
        <v>147</v>
      </c>
      <c r="D14" s="6">
        <f>+D8</f>
        <v>100000</v>
      </c>
      <c r="E14" s="6">
        <v>35841</v>
      </c>
      <c r="I14" s="1"/>
      <c r="J14" s="1"/>
    </row>
    <row r="15" spans="1:10">
      <c r="A15" s="1">
        <v>36014</v>
      </c>
      <c r="I15" s="1"/>
      <c r="J15" s="1"/>
    </row>
    <row r="16" spans="1:10">
      <c r="A16" s="1">
        <v>36024</v>
      </c>
      <c r="I16" s="1"/>
      <c r="J16" s="1"/>
    </row>
    <row r="17" spans="1:43">
      <c r="A17" s="1">
        <v>36080</v>
      </c>
      <c r="I17" s="1"/>
      <c r="J17" s="1"/>
    </row>
    <row r="18" spans="1:43">
      <c r="A18" s="1">
        <v>36101</v>
      </c>
      <c r="I18" s="1"/>
      <c r="J18" s="1"/>
    </row>
    <row r="19" spans="1:43">
      <c r="A19" s="1">
        <v>36115</v>
      </c>
      <c r="I19" s="1"/>
      <c r="J19" s="1"/>
    </row>
    <row r="20" spans="1:43">
      <c r="A20" s="1">
        <v>36137</v>
      </c>
      <c r="I20" s="1"/>
      <c r="J20" s="1"/>
    </row>
    <row r="21" spans="1:43">
      <c r="A21" s="1">
        <v>36154</v>
      </c>
      <c r="I21" s="1"/>
      <c r="J21" s="1"/>
    </row>
    <row r="22" spans="1:43">
      <c r="A22" s="1">
        <v>36161</v>
      </c>
      <c r="I22" s="1"/>
      <c r="J22" s="1"/>
    </row>
    <row r="23" spans="1:43">
      <c r="A23" s="1"/>
      <c r="I23" s="1"/>
      <c r="J23" s="1"/>
    </row>
    <row r="24" spans="1:43">
      <c r="A24" s="1"/>
      <c r="I24" s="1"/>
      <c r="J24" s="1"/>
    </row>
    <row r="27" spans="1:43">
      <c r="B27" s="1">
        <f ca="1">+B31</f>
        <v>35775</v>
      </c>
      <c r="C27" s="15">
        <f ca="1">+C31</f>
        <v>35776</v>
      </c>
      <c r="D27" s="15"/>
      <c r="E27" s="15">
        <f ca="1">+D31</f>
        <v>35779</v>
      </c>
      <c r="F27" s="15"/>
      <c r="G27" s="15">
        <f ca="1">+E31</f>
        <v>35780</v>
      </c>
      <c r="H27" s="15"/>
      <c r="I27" s="15">
        <f ca="1">+F31</f>
        <v>35781</v>
      </c>
      <c r="J27" s="15"/>
      <c r="K27" s="15">
        <f ca="1">+G31</f>
        <v>35785</v>
      </c>
      <c r="L27" s="15"/>
      <c r="M27" s="15">
        <f ca="1">+H31</f>
        <v>35792</v>
      </c>
      <c r="N27" s="15"/>
      <c r="O27" s="15">
        <f ca="1">+I31</f>
        <v>35799</v>
      </c>
      <c r="P27" s="15"/>
      <c r="Q27" s="15">
        <f ca="1">+J31</f>
        <v>35826</v>
      </c>
      <c r="R27" s="15"/>
      <c r="S27" s="15">
        <f ca="1">+K31</f>
        <v>35854</v>
      </c>
      <c r="T27" s="15"/>
      <c r="U27" s="15">
        <f ca="1">+L31</f>
        <v>35885</v>
      </c>
      <c r="V27" s="15"/>
      <c r="W27" s="15">
        <f ca="1">+M31</f>
        <v>35915</v>
      </c>
      <c r="X27" s="15"/>
      <c r="Y27" s="15">
        <f ca="1">+N31</f>
        <v>35946</v>
      </c>
      <c r="Z27" s="15"/>
      <c r="AA27" s="15">
        <f ca="1">+O31</f>
        <v>35976</v>
      </c>
      <c r="AB27" s="15"/>
      <c r="AC27" s="15">
        <f ca="1">+P31</f>
        <v>36007</v>
      </c>
      <c r="AD27" s="15"/>
      <c r="AE27" s="15">
        <f ca="1">+Q31</f>
        <v>36038</v>
      </c>
      <c r="AF27" s="15"/>
      <c r="AG27" s="15">
        <f ca="1">+R31</f>
        <v>36068</v>
      </c>
      <c r="AH27" s="15"/>
      <c r="AI27" s="15">
        <f ca="1">+S31</f>
        <v>36099</v>
      </c>
      <c r="AJ27" s="15"/>
      <c r="AK27" s="15">
        <f ca="1">+T31</f>
        <v>36129</v>
      </c>
      <c r="AL27" s="15"/>
      <c r="AM27" s="15">
        <f ca="1">+U31</f>
        <v>36160</v>
      </c>
      <c r="AN27" s="15"/>
      <c r="AO27" s="15">
        <f ca="1">+V31</f>
        <v>36191</v>
      </c>
      <c r="AP27" s="15"/>
    </row>
    <row r="28" spans="1:43"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 t="s">
        <v>2</v>
      </c>
      <c r="Y28" t="s">
        <v>2</v>
      </c>
      <c r="Z28" t="s">
        <v>2</v>
      </c>
      <c r="AA28" t="s">
        <v>2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 t="s">
        <v>2</v>
      </c>
      <c r="AH28" t="s">
        <v>2</v>
      </c>
      <c r="AI28" t="s">
        <v>2</v>
      </c>
      <c r="AJ28" t="s">
        <v>2</v>
      </c>
      <c r="AK28" t="s">
        <v>2</v>
      </c>
      <c r="AL28" t="s">
        <v>2</v>
      </c>
      <c r="AM28" t="s">
        <v>2</v>
      </c>
      <c r="AN28" t="s">
        <v>2</v>
      </c>
      <c r="AO28" t="s">
        <v>2</v>
      </c>
      <c r="AP28" t="s">
        <v>2</v>
      </c>
    </row>
    <row r="29" spans="1:43">
      <c r="B29" s="1">
        <f ca="1">+B31</f>
        <v>35775</v>
      </c>
      <c r="C29" s="3" t="str">
        <f ca="1">CONCATENATE($C$2,B31)</f>
        <v>&gt;35775</v>
      </c>
      <c r="D29" t="str">
        <f ca="1">CONCATENATE($C$3,$C$4,C31)</f>
        <v>&lt;=35776</v>
      </c>
      <c r="E29" s="3" t="str">
        <f ca="1">CONCATENATE($C$2,C31)</f>
        <v>&gt;35776</v>
      </c>
      <c r="F29" t="str">
        <f ca="1">CONCATENATE($C$3,$C$4,D31)</f>
        <v>&lt;=35779</v>
      </c>
      <c r="G29" s="3" t="str">
        <f ca="1">CONCATENATE($C$2,D31)</f>
        <v>&gt;35779</v>
      </c>
      <c r="H29" t="str">
        <f ca="1">CONCATENATE($C$3,$C$4,E31)</f>
        <v>&lt;=35780</v>
      </c>
      <c r="I29" s="3" t="str">
        <f ca="1">CONCATENATE($C$2,E31)</f>
        <v>&gt;35780</v>
      </c>
      <c r="J29" t="str">
        <f ca="1">CONCATENATE($C$3,$C$4,F31)</f>
        <v>&lt;=35781</v>
      </c>
      <c r="K29" s="3" t="str">
        <f ca="1">CONCATENATE($C$2,F31)</f>
        <v>&gt;35781</v>
      </c>
      <c r="L29" t="str">
        <f ca="1">CONCATENATE($C$3,$C$4,G31)</f>
        <v>&lt;=35785</v>
      </c>
      <c r="M29" s="3" t="str">
        <f ca="1">CONCATENATE($C$2,G31)</f>
        <v>&gt;35785</v>
      </c>
      <c r="N29" t="str">
        <f ca="1">CONCATENATE($C$3,$C$4,H31)</f>
        <v>&lt;=35792</v>
      </c>
      <c r="O29" s="3" t="str">
        <f ca="1">CONCATENATE($C$2,M27)</f>
        <v>&gt;35792</v>
      </c>
      <c r="P29" t="str">
        <f ca="1">CONCATENATE($C$3,$C$4,O27)</f>
        <v>&lt;=35799</v>
      </c>
      <c r="Q29" s="3" t="str">
        <f ca="1">CONCATENATE($C$2,O27)</f>
        <v>&gt;35799</v>
      </c>
      <c r="R29" t="str">
        <f ca="1">CONCATENATE($C$3,$C$4,Q27)</f>
        <v>&lt;=35826</v>
      </c>
      <c r="S29" s="3" t="str">
        <f ca="1">CONCATENATE($C$2,Q27)</f>
        <v>&gt;35826</v>
      </c>
      <c r="T29" t="str">
        <f ca="1">CONCATENATE($C$3,$C$4,S27)</f>
        <v>&lt;=35854</v>
      </c>
      <c r="U29" s="3" t="str">
        <f ca="1">CONCATENATE($C$2,S27)</f>
        <v>&gt;35854</v>
      </c>
      <c r="V29" t="str">
        <f ca="1">CONCATENATE($C$3,$C$4,U27)</f>
        <v>&lt;=35885</v>
      </c>
      <c r="W29" s="3" t="str">
        <f ca="1">CONCATENATE($C$2,U27)</f>
        <v>&gt;35885</v>
      </c>
      <c r="X29" t="str">
        <f ca="1">CONCATENATE($C$3,$C$4,W27)</f>
        <v>&lt;=35915</v>
      </c>
      <c r="Y29" s="3" t="str">
        <f ca="1">CONCATENATE($C$2,W27)</f>
        <v>&gt;35915</v>
      </c>
      <c r="Z29" t="str">
        <f ca="1">CONCATENATE($C$3,$C$4,Y27)</f>
        <v>&lt;=35946</v>
      </c>
      <c r="AA29" s="3" t="str">
        <f ca="1">CONCATENATE($C$2,Y27)</f>
        <v>&gt;35946</v>
      </c>
      <c r="AB29" t="str">
        <f ca="1">CONCATENATE($C$3,$C$4,AA27)</f>
        <v>&lt;=35976</v>
      </c>
      <c r="AC29" s="3" t="str">
        <f ca="1">CONCATENATE($C$2,AA27)</f>
        <v>&gt;35976</v>
      </c>
      <c r="AD29" t="str">
        <f ca="1">CONCATENATE($C$3,$C$4,AC27)</f>
        <v>&lt;=36007</v>
      </c>
      <c r="AE29" s="3" t="str">
        <f ca="1">CONCATENATE($C$2,AC27)</f>
        <v>&gt;36007</v>
      </c>
      <c r="AF29" t="str">
        <f ca="1">CONCATENATE($C$3,$C$4,AE27)</f>
        <v>&lt;=36038</v>
      </c>
      <c r="AG29" s="3" t="str">
        <f ca="1">CONCATENATE($C$2,AE27)</f>
        <v>&gt;36038</v>
      </c>
      <c r="AH29" t="str">
        <f ca="1">CONCATENATE($C$3,$C$4,AG27)</f>
        <v>&lt;=36068</v>
      </c>
      <c r="AI29" s="3" t="str">
        <f ca="1">CONCATENATE($C$2,AG27)</f>
        <v>&gt;36068</v>
      </c>
      <c r="AJ29" t="str">
        <f ca="1">CONCATENATE($C$3,$C$4,AI27)</f>
        <v>&lt;=36099</v>
      </c>
      <c r="AK29" s="3" t="str">
        <f ca="1">CONCATENATE($C$2,AI27)</f>
        <v>&gt;36099</v>
      </c>
      <c r="AL29" t="str">
        <f ca="1">CONCATENATE($C$3,$C$4,AK27)</f>
        <v>&lt;=36129</v>
      </c>
      <c r="AM29" s="3" t="str">
        <f ca="1">CONCATENATE($C$2,AK27)</f>
        <v>&gt;36129</v>
      </c>
      <c r="AN29" t="str">
        <f ca="1">CONCATENATE($C$3,$C$4,AM27)</f>
        <v>&lt;=36160</v>
      </c>
      <c r="AO29" s="3" t="str">
        <f ca="1">CONCATENATE($C$2,AM27)</f>
        <v>&gt;36160</v>
      </c>
      <c r="AP29" t="str">
        <f ca="1">CONCATENATE($C$3,$C$4,AO27)</f>
        <v>&lt;=36191</v>
      </c>
      <c r="AQ29" s="3"/>
    </row>
    <row r="30" spans="1:43">
      <c r="A30" t="s">
        <v>1</v>
      </c>
      <c r="B30" t="s">
        <v>120</v>
      </c>
      <c r="C30" t="s">
        <v>121</v>
      </c>
      <c r="D30" t="s">
        <v>122</v>
      </c>
      <c r="E30" t="s">
        <v>123</v>
      </c>
      <c r="F30" t="s">
        <v>124</v>
      </c>
      <c r="G30" t="s">
        <v>125</v>
      </c>
      <c r="H30" t="s">
        <v>126</v>
      </c>
      <c r="I30" t="s">
        <v>127</v>
      </c>
      <c r="J30" t="s">
        <v>128</v>
      </c>
      <c r="K30" t="s">
        <v>129</v>
      </c>
      <c r="L30" t="s">
        <v>130</v>
      </c>
      <c r="M30" t="s">
        <v>131</v>
      </c>
      <c r="N30" t="s">
        <v>132</v>
      </c>
      <c r="O30" t="s">
        <v>133</v>
      </c>
      <c r="P30" t="s">
        <v>134</v>
      </c>
      <c r="Q30" t="s">
        <v>135</v>
      </c>
      <c r="R30" t="s">
        <v>136</v>
      </c>
      <c r="S30" t="s">
        <v>137</v>
      </c>
      <c r="T30" t="s">
        <v>138</v>
      </c>
      <c r="U30" t="s">
        <v>139</v>
      </c>
      <c r="V30" t="s">
        <v>140</v>
      </c>
    </row>
    <row r="31" spans="1:43">
      <c r="A31" t="s">
        <v>2</v>
      </c>
      <c r="B31" s="1">
        <f ca="1">TODAY()</f>
        <v>35775</v>
      </c>
      <c r="C31" s="1">
        <f ca="1">DIA.LAB(B31,1,feriados)</f>
        <v>35776</v>
      </c>
      <c r="D31" s="1">
        <f ca="1">DIA.LAB(C31,1,feriados)</f>
        <v>35779</v>
      </c>
      <c r="E31" s="1">
        <f ca="1">DIA.LAB(D31,1,feriados)</f>
        <v>35780</v>
      </c>
      <c r="F31" s="1">
        <f ca="1">DIA.LAB(E31,1,feriados)</f>
        <v>35781</v>
      </c>
      <c r="G31" s="1">
        <f ca="1">IF(F3=7,F31+7,F31+7-F3)</f>
        <v>35785</v>
      </c>
      <c r="H31" s="1">
        <f ca="1">IF(G3=7,G31+7,G31+7-G3)</f>
        <v>35792</v>
      </c>
      <c r="I31" s="1">
        <f ca="1">IF(H3=7,H31+7,H31+7-H3)</f>
        <v>35799</v>
      </c>
      <c r="J31" s="1">
        <f ca="1">IF(I1=I3,J2,J1)</f>
        <v>35826</v>
      </c>
      <c r="K31" s="1">
        <f ca="1">FIN.MES(J31,1)</f>
        <v>35854</v>
      </c>
      <c r="L31" s="1">
        <f ca="1">FIN.MES(K31,1)</f>
        <v>35885</v>
      </c>
      <c r="M31" s="1">
        <f ca="1">FIN.MES(L31,1)</f>
        <v>35915</v>
      </c>
      <c r="N31" s="1">
        <f ca="1">FIN.MES(M31,1)</f>
        <v>35946</v>
      </c>
      <c r="O31" s="1">
        <f ca="1">FIN.MES(N31,1)</f>
        <v>35976</v>
      </c>
      <c r="P31" s="1">
        <f ca="1">FIN.MES(O31,1)</f>
        <v>36007</v>
      </c>
      <c r="Q31" s="1">
        <f ca="1">FIN.MES(P31,1)</f>
        <v>36038</v>
      </c>
      <c r="R31" s="1">
        <f ca="1">FIN.MES(Q31,1)</f>
        <v>36068</v>
      </c>
      <c r="S31" s="1">
        <f ca="1">FIN.MES(R31,1)</f>
        <v>36099</v>
      </c>
      <c r="T31" s="1">
        <f ca="1">FIN.MES(S31,1)</f>
        <v>36129</v>
      </c>
      <c r="U31" s="1">
        <f ca="1">FIN.MES(T31,1)</f>
        <v>36160</v>
      </c>
      <c r="V31" s="1">
        <f ca="1">FIN.MES(U31,1)</f>
        <v>36191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43">
      <c r="A32" t="s">
        <v>3</v>
      </c>
      <c r="B32" s="4">
        <f ca="1">DSUM(cartera,$D$41,$B$28:$B$29)</f>
        <v>101220</v>
      </c>
      <c r="C32" s="4">
        <f ca="1">DSUM(cartera,$D$41,$C$28:$D$29)</f>
        <v>14566</v>
      </c>
      <c r="D32" s="4">
        <f ca="1">DSUM(cartera,$D$41,$E$28:$F$29)</f>
        <v>532530</v>
      </c>
      <c r="E32" s="4">
        <f ca="1">DSUM(cartera,$D$41,$G$28:$H$29)</f>
        <v>32342</v>
      </c>
      <c r="F32" s="4">
        <f ca="1">DSUM(cartera,$D$41,$I$28:$J$29)</f>
        <v>36786</v>
      </c>
      <c r="G32" s="4">
        <f ca="1">DSUM(cartera,$D$41,$K$28:$L$29)</f>
        <v>478255</v>
      </c>
      <c r="H32" s="4">
        <f ca="1">DSUM(cartera,$D$41,$M$28:$N$29)</f>
        <v>257558</v>
      </c>
      <c r="I32" s="4">
        <f ca="1">DSUM(cartera,$D$41,$O$28:$P$29)</f>
        <v>515182</v>
      </c>
      <c r="J32" s="4">
        <f ca="1">DSUM(cartera,$D$41,$Q$28:$R$29)</f>
        <v>294452</v>
      </c>
      <c r="K32" s="4">
        <f ca="1">DSUM(cartera,$D$41,$S$28:$T$29)</f>
        <v>441735</v>
      </c>
      <c r="L32" s="4">
        <f ca="1">DSUM(cartera,$D$41,$U$28:$V$29)</f>
        <v>441780</v>
      </c>
      <c r="M32" s="4">
        <f ca="1">DSUM(cartera,$D$41,$W$28:$X$29)</f>
        <v>110454</v>
      </c>
      <c r="N32" s="4">
        <f ca="1">DSUM(cartera,$D$41,$Y$28:$Z$29)</f>
        <v>110463</v>
      </c>
      <c r="O32" s="4">
        <f ca="1">DSUM(cartera,$D$41,$AA$28:$AB$29)</f>
        <v>110472</v>
      </c>
      <c r="P32" s="4">
        <f ca="1">DSUM(cartera,$D$41,$AC$28:$AD$29)</f>
        <v>110481</v>
      </c>
      <c r="Q32" s="4">
        <f ca="1">DSUM(cartera,$D$41,$AE$28:$AF$29)</f>
        <v>110490</v>
      </c>
      <c r="R32" s="4">
        <f ca="1">DSUM(cartera,$D$41,$AG$28:$AH$29)</f>
        <v>110499</v>
      </c>
      <c r="S32" s="4">
        <f ca="1">DSUM(cartera,$D$41,$AI$28:$AJ$29)</f>
        <v>110508</v>
      </c>
      <c r="T32" s="4">
        <f ca="1">DSUM(cartera,$D$41,$AK$28:$AL$29)</f>
        <v>110517</v>
      </c>
      <c r="U32" s="4">
        <f ca="1">DSUM(cartera,$D$41,$AM$28:$AN$29)</f>
        <v>110526</v>
      </c>
      <c r="V32" s="4">
        <f ca="1">DSUM(cartera,$D$41,$AO$28:$AP$29)</f>
        <v>110535</v>
      </c>
    </row>
    <row r="33" spans="1:22">
      <c r="A33" t="s">
        <v>144</v>
      </c>
      <c r="B33" s="4">
        <f ca="1">DSUM(nomina,$P$41,$B$28:$B$29)</f>
        <v>0</v>
      </c>
      <c r="C33" s="4">
        <f ca="1">DSUM(nomina,$P$41,$C$28:$D$29)</f>
        <v>50000</v>
      </c>
      <c r="D33" s="4">
        <f ca="1">DSUM(nomina,$P$41,$E$28:$F$29)</f>
        <v>0</v>
      </c>
      <c r="E33" s="4">
        <f ca="1">DSUM(nomina,$P$41,$G$28:$H$29)</f>
        <v>0</v>
      </c>
      <c r="F33" s="4">
        <f ca="1">DSUM(nomina,$P$41,$I$28:$J$29)</f>
        <v>0</v>
      </c>
      <c r="G33" s="4">
        <f ca="1">DSUM(nomina,$P$41,$K$28:$L$29)</f>
        <v>0</v>
      </c>
      <c r="H33" s="4">
        <f ca="1">DSUM(nomina,$P$41,$M$28:$N$29)</f>
        <v>50000</v>
      </c>
      <c r="I33" s="4">
        <f ca="1">DSUM(nomina,$P$41,$O$28:$P$29)</f>
        <v>0</v>
      </c>
      <c r="J33" s="4">
        <f ca="1">DSUM(nomina,$P$41,$Q$28:$R$29)</f>
        <v>100000</v>
      </c>
      <c r="K33" s="4">
        <f ca="1">IF(YEAR(J31)=YEAR(K31),$D$8,$D$8*(1+$D$12))</f>
        <v>100000</v>
      </c>
      <c r="L33" s="4">
        <f t="shared" ref="L33:V33" ca="1" si="0">IF(YEAR(K31)=YEAR(L31),$D$8,$D$8*(1+$D$12))</f>
        <v>100000</v>
      </c>
      <c r="M33" s="4">
        <f t="shared" ca="1" si="0"/>
        <v>100000</v>
      </c>
      <c r="N33" s="4">
        <f t="shared" ca="1" si="0"/>
        <v>100000</v>
      </c>
      <c r="O33" s="4">
        <f t="shared" ca="1" si="0"/>
        <v>100000</v>
      </c>
      <c r="P33" s="4">
        <f t="shared" ca="1" si="0"/>
        <v>100000</v>
      </c>
      <c r="Q33" s="4">
        <f t="shared" ca="1" si="0"/>
        <v>100000</v>
      </c>
      <c r="R33" s="4">
        <f t="shared" ca="1" si="0"/>
        <v>100000</v>
      </c>
      <c r="S33" s="4">
        <f t="shared" ca="1" si="0"/>
        <v>100000</v>
      </c>
      <c r="T33" s="4">
        <f t="shared" ca="1" si="0"/>
        <v>100000</v>
      </c>
      <c r="U33" s="4">
        <f t="shared" ca="1" si="0"/>
        <v>100000</v>
      </c>
      <c r="V33" s="4">
        <f t="shared" ca="1" si="0"/>
        <v>118000</v>
      </c>
    </row>
    <row r="34" spans="1:22">
      <c r="A34" t="s">
        <v>146</v>
      </c>
      <c r="B34" s="4">
        <f ca="1">DSUM(prima,$S$41,$B$28:$B$29)</f>
        <v>0</v>
      </c>
      <c r="C34" s="4">
        <f ca="1">DSUM(prima,$S$41,$C$28:$D$29)</f>
        <v>50000</v>
      </c>
      <c r="D34" s="4">
        <f ca="1">DSUM(prima,$S$41,$E$28:$F$29)</f>
        <v>0</v>
      </c>
      <c r="E34" s="4">
        <f ca="1">DSUM(prima,$S$41,$G$28:$H$29)</f>
        <v>0</v>
      </c>
      <c r="F34" s="4">
        <f ca="1">DSUM(prima,$S$41,$I$28:$J$29)</f>
        <v>0</v>
      </c>
      <c r="G34" s="4">
        <f ca="1">DSUM(prima,$S$41,$K$28:$L$29)</f>
        <v>0</v>
      </c>
      <c r="H34" s="4">
        <f ca="1">DSUM(prima,$S$41,$M$28:$N$29)</f>
        <v>0</v>
      </c>
      <c r="I34" s="4">
        <f ca="1">DSUM(prima,$S$41,$O$28:$P$29)</f>
        <v>0</v>
      </c>
      <c r="J34" s="4">
        <f ca="1">DSUM(prima,$S$41,$Q$28:$R$29)</f>
        <v>0</v>
      </c>
      <c r="K34" s="4">
        <f ca="1">IF(MONTH(K31)=6,K33/2,IF(MONTH(K31)=12,K33/2,0))</f>
        <v>0</v>
      </c>
      <c r="L34" s="4">
        <f t="shared" ref="L34:V34" ca="1" si="1">IF(MONTH(L31)=6,L33/2,IF(MONTH(L31)=12,L33/2,0))</f>
        <v>0</v>
      </c>
      <c r="M34" s="4">
        <f t="shared" ca="1" si="1"/>
        <v>0</v>
      </c>
      <c r="N34" s="4">
        <f t="shared" ca="1" si="1"/>
        <v>0</v>
      </c>
      <c r="O34" s="4">
        <f t="shared" ca="1" si="1"/>
        <v>50000</v>
      </c>
      <c r="P34" s="4">
        <f t="shared" ca="1" si="1"/>
        <v>0</v>
      </c>
      <c r="Q34" s="4">
        <f t="shared" ca="1" si="1"/>
        <v>0</v>
      </c>
      <c r="R34" s="4">
        <f t="shared" ca="1" si="1"/>
        <v>0</v>
      </c>
      <c r="S34" s="4">
        <f t="shared" ca="1" si="1"/>
        <v>0</v>
      </c>
      <c r="T34" s="4">
        <f t="shared" ca="1" si="1"/>
        <v>0</v>
      </c>
      <c r="U34" s="4">
        <f t="shared" ca="1" si="1"/>
        <v>50000</v>
      </c>
      <c r="V34" s="4">
        <f t="shared" ca="1" si="1"/>
        <v>0</v>
      </c>
    </row>
    <row r="35" spans="1:22">
      <c r="A35" t="s">
        <v>148</v>
      </c>
      <c r="B35" s="4">
        <f ca="1">DSUM(cesantias,$D$13,$B$28:$B$29)</f>
        <v>0</v>
      </c>
      <c r="C35" s="4">
        <f ca="1">DSUM(cesantias,$D$13,$C$28:$D$29)</f>
        <v>0</v>
      </c>
      <c r="D35" s="4">
        <f ca="1">DSUM(cesantias,$D$13,$E$28:$F$29)</f>
        <v>0</v>
      </c>
      <c r="E35" s="4">
        <f ca="1">DSUM(cesantias,$D$13,$G$28:$H$29)</f>
        <v>0</v>
      </c>
      <c r="F35" s="4">
        <f ca="1">DSUM(cesantias,$D$13,$I$28:$J$29)</f>
        <v>0</v>
      </c>
      <c r="G35" s="4">
        <f ca="1">DSUM(cesantias,$D$13,$K$28:$L$29)</f>
        <v>0</v>
      </c>
      <c r="H35" s="4">
        <f ca="1">DSUM(cesantias,$D$13,$M$28:$N$29)</f>
        <v>0</v>
      </c>
      <c r="I35" s="4">
        <f ca="1">DSUM(cesantias,$D$13,$O$28:$P$29)</f>
        <v>0</v>
      </c>
      <c r="J35" s="4">
        <f ca="1">DSUM(cesantias,$D$13,$Q$28:$R$29)</f>
        <v>0</v>
      </c>
      <c r="K35" s="4">
        <f ca="1">DSUM(cesantias,$D$13,$S$28:$T$29)</f>
        <v>100000</v>
      </c>
      <c r="L35" s="4">
        <f ca="1">DSUM(cesantias,$D$13,$U$28:$V$29)</f>
        <v>0</v>
      </c>
      <c r="M35" s="4">
        <f ca="1">DSUM(cesantias,$D$13,$W$28:$X$29)</f>
        <v>0</v>
      </c>
      <c r="N35" s="4">
        <f ca="1">DSUM(cesantias,$D$13,$Y$28:$Z$29)</f>
        <v>0</v>
      </c>
      <c r="O35" s="4">
        <f ca="1">DSUM(cesantias,$D$13,$AA$28:$AB$29)</f>
        <v>0</v>
      </c>
      <c r="P35" s="4">
        <f ca="1">DSUM(cesantias,$D$13,$AC$28:$AD$29)</f>
        <v>0</v>
      </c>
      <c r="Q35" s="4">
        <f ca="1">DSUM(cesantias,$D$13,$AE$28:$AF$29)</f>
        <v>0</v>
      </c>
      <c r="R35" s="4">
        <f ca="1">DSUM(cesantias,$D$13,$AG$28:$AH$29)</f>
        <v>0</v>
      </c>
      <c r="S35" s="4">
        <f ca="1">DSUM(cesantias,$D$13,$AI$28:$AJ$29)</f>
        <v>0</v>
      </c>
      <c r="T35" s="4">
        <f ca="1">DSUM(cesantias,$D$13,$AK$28:$AL$29)</f>
        <v>0</v>
      </c>
      <c r="U35" s="4">
        <f ca="1">DSUM(cesantias,$D$13,$AM$28:$AN$29)</f>
        <v>0</v>
      </c>
      <c r="V35" s="4">
        <f ca="1">DSUM(cesantias,$D$13,$AO$28:$AP$29)</f>
        <v>0</v>
      </c>
    </row>
    <row r="36" spans="1:22">
      <c r="A36" t="s">
        <v>4</v>
      </c>
      <c r="B36" s="4">
        <f ca="1">DSUM(proveedor,$G$41,$B$28:$B$29)</f>
        <v>0</v>
      </c>
      <c r="C36" s="4">
        <f ca="1">DSUM(proveedor,$G$41,$C$28:$D$29)</f>
        <v>35776</v>
      </c>
      <c r="D36" s="4">
        <f ca="1">DSUM(proveedor,$G$41,$E$28:$F$29)</f>
        <v>107334</v>
      </c>
      <c r="E36" s="4">
        <f ca="1">DSUM(proveedor,$G$41,$G$28:$H$29)</f>
        <v>35780</v>
      </c>
      <c r="F36" s="4">
        <f ca="1">DSUM(proveedor,$G$41,$I$28:$J$29)</f>
        <v>35781</v>
      </c>
      <c r="G36" s="4">
        <f ca="1">DSUM(proveedor,$G$41,$K$28:$L$29)</f>
        <v>143134</v>
      </c>
      <c r="H36" s="4">
        <f ca="1">DSUM(proveedor,$G$41,$M$28:$N$29)</f>
        <v>250523</v>
      </c>
      <c r="I36" s="4">
        <f ca="1">DSUM(proveedor,$G$41,$O$28:$P$29)</f>
        <v>250572</v>
      </c>
      <c r="J36" s="4">
        <f ca="1">DSUM(proveedor,$G$41,$Q$28:$R$29)</f>
        <v>322317</v>
      </c>
      <c r="K36" s="4">
        <f ca="1">DSUM(proveedor,$G$41,$S$28:$T$29)</f>
        <v>71682</v>
      </c>
      <c r="L36" s="4">
        <f ca="1">DSUM(proveedor,$G$41,$U$28:$V$29)</f>
        <v>107598</v>
      </c>
      <c r="M36" s="4">
        <f ca="1">DSUM(proveedor,$G$41,$W$28:$X$29)</f>
        <v>107688</v>
      </c>
      <c r="N36" s="4">
        <f ca="1">DSUM(proveedor,$G$41,$Y$28:$Z$29)</f>
        <v>143724</v>
      </c>
      <c r="O36" s="4">
        <f ca="1">DSUM(proveedor,$G$41,$AA$28:$AB$29)</f>
        <v>107898</v>
      </c>
      <c r="P36" s="4">
        <f ca="1">DSUM(proveedor,$G$41,$AC$28:$AD$29)</f>
        <v>107988</v>
      </c>
      <c r="Q36" s="4">
        <f ca="1">DSUM(proveedor,$G$41,$AE$28:$AF$29)</f>
        <v>108078</v>
      </c>
      <c r="R36" s="4">
        <f ca="1">DSUM(proveedor,$G$41,$AG$28:$AH$29)</f>
        <v>108168</v>
      </c>
      <c r="S36" s="4">
        <f ca="1">DSUM(proveedor,$G$41,$AI$28:$AJ$29)</f>
        <v>108258</v>
      </c>
      <c r="T36" s="4">
        <f ca="1">DSUM(proveedor,$G$41,$AK$28:$AL$29)</f>
        <v>108348</v>
      </c>
      <c r="U36" s="4">
        <f ca="1">DSUM(proveedor,$G$41,$AM$28:$AN$29)</f>
        <v>108438</v>
      </c>
      <c r="V36" s="4">
        <f ca="1">DSUM(proveedor,$G$41,$AO$28:$AP$29)</f>
        <v>108528</v>
      </c>
    </row>
    <row r="37" spans="1:22">
      <c r="A37" t="s">
        <v>119</v>
      </c>
      <c r="B37" s="4">
        <f ca="1">DSUM(bancos,$K$41,$B$28:$B$29)</f>
        <v>0</v>
      </c>
      <c r="C37" s="4">
        <f ca="1">DSUM(bancos,$K$41,$C$28:$D$29)</f>
        <v>35776</v>
      </c>
      <c r="D37" s="4">
        <f ca="1">DSUM(bancos,$K$41,$E$28:$F$29)</f>
        <v>107334</v>
      </c>
      <c r="E37" s="4">
        <f ca="1">DSUM(bancos,$K$41,$G$28:$H$29)</f>
        <v>35780</v>
      </c>
      <c r="F37" s="4">
        <f ca="1">DSUM(bancos,$K$41,$I$28:$J$29)</f>
        <v>35781</v>
      </c>
      <c r="G37" s="4">
        <f ca="1">DSUM(bancos,$K$41,$K$28:$L$29)</f>
        <v>143134</v>
      </c>
      <c r="H37" s="4">
        <f ca="1">DSUM(bancos,$K$41,$M$28:$N$29)</f>
        <v>250523</v>
      </c>
      <c r="I37" s="4">
        <f ca="1">DSUM(bancos,$K$41,$O$28:$P$29)</f>
        <v>107382</v>
      </c>
      <c r="J37" s="4">
        <f ca="1">DSUM(bancos,$K$41,$Q$28:$R$29)</f>
        <v>0</v>
      </c>
      <c r="K37" s="4">
        <f ca="1">DSUM(bancos,$K$41,$S$28:$T$29)</f>
        <v>0</v>
      </c>
      <c r="L37" s="4">
        <f ca="1">DSUM(bancos,$K$41,$U$28:$V$29)</f>
        <v>0</v>
      </c>
      <c r="M37" s="4">
        <f ca="1">DSUM(bancos,$K$41,$W$28:$X$29)</f>
        <v>0</v>
      </c>
      <c r="N37" s="4">
        <f ca="1">DSUM(bancos,$K$41,$Y$28:$Z$29)</f>
        <v>0</v>
      </c>
      <c r="O37" s="4">
        <f ca="1">DSUM(bancos,$K$41,$AA$28:$AB$29)</f>
        <v>0</v>
      </c>
      <c r="P37" s="4">
        <f ca="1">DSUM(bancos,$K$41,$AC$28:$AD$29)</f>
        <v>0</v>
      </c>
      <c r="Q37" s="4">
        <f ca="1">DSUM(bancos,$K$41,$AE$28:$AF$29)</f>
        <v>0</v>
      </c>
      <c r="R37" s="4">
        <f ca="1">DSUM(bancos,$K$41,$AG$28:$AH$29)</f>
        <v>0</v>
      </c>
      <c r="S37" s="4">
        <f ca="1">DSUM(bancos,$K$41,$AI$28:$AJ$29)</f>
        <v>0</v>
      </c>
      <c r="T37" s="4">
        <f ca="1">DSUM(bancos,$K$41,$AK$28:$AL$29)</f>
        <v>0</v>
      </c>
      <c r="U37" s="4">
        <f ca="1">DSUM(bancos,$K$41,$AM$28:$AN$29)</f>
        <v>0</v>
      </c>
      <c r="V37" s="4">
        <f ca="1">DSUM(bancos,$K$41,$AO$28:$AP$29)</f>
        <v>0</v>
      </c>
    </row>
    <row r="38" spans="1:22">
      <c r="A38" t="s">
        <v>118</v>
      </c>
      <c r="B38" s="5">
        <f ca="1">+B32-SUM(B33:B37)</f>
        <v>101220</v>
      </c>
      <c r="C38" s="5">
        <f t="shared" ref="C38:V38" ca="1" si="2">+C32-SUM(C33:C37)</f>
        <v>-156986</v>
      </c>
      <c r="D38" s="5">
        <f t="shared" ca="1" si="2"/>
        <v>317862</v>
      </c>
      <c r="E38" s="5">
        <f t="shared" ca="1" si="2"/>
        <v>-39218</v>
      </c>
      <c r="F38" s="5">
        <f t="shared" ca="1" si="2"/>
        <v>-34776</v>
      </c>
      <c r="G38" s="5">
        <f t="shared" ca="1" si="2"/>
        <v>191987</v>
      </c>
      <c r="H38" s="5">
        <f t="shared" ca="1" si="2"/>
        <v>-293488</v>
      </c>
      <c r="I38" s="5">
        <f t="shared" ca="1" si="2"/>
        <v>157228</v>
      </c>
      <c r="J38" s="5">
        <f t="shared" ca="1" si="2"/>
        <v>-127865</v>
      </c>
      <c r="K38" s="5">
        <f t="shared" ca="1" si="2"/>
        <v>170053</v>
      </c>
      <c r="L38" s="5">
        <f t="shared" ca="1" si="2"/>
        <v>234182</v>
      </c>
      <c r="M38" s="5">
        <f t="shared" ca="1" si="2"/>
        <v>-97234</v>
      </c>
      <c r="N38" s="5">
        <f t="shared" ca="1" si="2"/>
        <v>-133261</v>
      </c>
      <c r="O38" s="5">
        <f t="shared" ca="1" si="2"/>
        <v>-147426</v>
      </c>
      <c r="P38" s="5">
        <f t="shared" ca="1" si="2"/>
        <v>-97507</v>
      </c>
      <c r="Q38" s="5">
        <f t="shared" ca="1" si="2"/>
        <v>-97588</v>
      </c>
      <c r="R38" s="5">
        <f t="shared" ca="1" si="2"/>
        <v>-97669</v>
      </c>
      <c r="S38" s="5">
        <f t="shared" ca="1" si="2"/>
        <v>-97750</v>
      </c>
      <c r="T38" s="5">
        <f t="shared" ca="1" si="2"/>
        <v>-97831</v>
      </c>
      <c r="U38" s="5">
        <f t="shared" ca="1" si="2"/>
        <v>-147912</v>
      </c>
      <c r="V38" s="5">
        <f t="shared" ca="1" si="2"/>
        <v>-115993</v>
      </c>
    </row>
    <row r="39" spans="1:22">
      <c r="A39" t="s">
        <v>152</v>
      </c>
      <c r="B39" s="5">
        <f ca="1">+B38</f>
        <v>101220</v>
      </c>
      <c r="C39" s="5">
        <f ca="1">+B39+C38</f>
        <v>-55766</v>
      </c>
      <c r="D39" s="5">
        <f t="shared" ref="D39:V39" ca="1" si="3">+C39+D38</f>
        <v>262096</v>
      </c>
      <c r="E39" s="5">
        <f t="shared" ca="1" si="3"/>
        <v>222878</v>
      </c>
      <c r="F39" s="5">
        <f t="shared" ca="1" si="3"/>
        <v>188102</v>
      </c>
      <c r="G39" s="5">
        <f t="shared" ca="1" si="3"/>
        <v>380089</v>
      </c>
      <c r="H39" s="5">
        <f t="shared" ca="1" si="3"/>
        <v>86601</v>
      </c>
      <c r="I39" s="5">
        <f t="shared" ca="1" si="3"/>
        <v>243829</v>
      </c>
      <c r="J39" s="5">
        <f t="shared" ca="1" si="3"/>
        <v>115964</v>
      </c>
      <c r="K39" s="5">
        <f t="shared" ca="1" si="3"/>
        <v>286017</v>
      </c>
      <c r="L39" s="5">
        <f t="shared" ca="1" si="3"/>
        <v>520199</v>
      </c>
      <c r="M39" s="5">
        <f t="shared" ca="1" si="3"/>
        <v>422965</v>
      </c>
      <c r="N39" s="5">
        <f t="shared" ca="1" si="3"/>
        <v>289704</v>
      </c>
      <c r="O39" s="5">
        <f t="shared" ca="1" si="3"/>
        <v>142278</v>
      </c>
      <c r="P39" s="5">
        <f t="shared" ca="1" si="3"/>
        <v>44771</v>
      </c>
      <c r="Q39" s="5">
        <f t="shared" ca="1" si="3"/>
        <v>-52817</v>
      </c>
      <c r="R39" s="5">
        <f t="shared" ca="1" si="3"/>
        <v>-150486</v>
      </c>
      <c r="S39" s="5">
        <f t="shared" ca="1" si="3"/>
        <v>-248236</v>
      </c>
      <c r="T39" s="5">
        <f t="shared" ca="1" si="3"/>
        <v>-346067</v>
      </c>
      <c r="U39" s="5">
        <f t="shared" ca="1" si="3"/>
        <v>-493979</v>
      </c>
      <c r="V39" s="5">
        <f t="shared" ca="1" si="3"/>
        <v>-609972</v>
      </c>
    </row>
    <row r="40" spans="1:22">
      <c r="B40" t="s">
        <v>3</v>
      </c>
      <c r="F40" s="2" t="s">
        <v>150</v>
      </c>
      <c r="J40" t="s">
        <v>151</v>
      </c>
      <c r="N40" t="s">
        <v>144</v>
      </c>
      <c r="R40" t="s">
        <v>146</v>
      </c>
    </row>
    <row r="41" spans="1:22">
      <c r="B41" t="s">
        <v>14</v>
      </c>
      <c r="C41" t="s">
        <v>2</v>
      </c>
      <c r="D41" t="s">
        <v>15</v>
      </c>
      <c r="F41" t="s">
        <v>14</v>
      </c>
      <c r="G41" t="s">
        <v>2</v>
      </c>
      <c r="H41" t="s">
        <v>15</v>
      </c>
      <c r="J41" t="s">
        <v>14</v>
      </c>
      <c r="K41" t="s">
        <v>2</v>
      </c>
      <c r="L41" t="s">
        <v>15</v>
      </c>
      <c r="N41" t="s">
        <v>14</v>
      </c>
      <c r="O41" s="8" t="s">
        <v>2</v>
      </c>
      <c r="P41" s="8" t="s">
        <v>15</v>
      </c>
      <c r="R41" s="8" t="s">
        <v>2</v>
      </c>
      <c r="S41" s="8" t="s">
        <v>15</v>
      </c>
    </row>
    <row r="42" spans="1:22">
      <c r="B42" t="s">
        <v>5</v>
      </c>
      <c r="C42" s="1">
        <v>35773</v>
      </c>
      <c r="D42">
        <v>12666</v>
      </c>
      <c r="F42" t="s">
        <v>5</v>
      </c>
      <c r="G42" s="1">
        <v>35776</v>
      </c>
      <c r="H42">
        <v>1234</v>
      </c>
      <c r="J42" t="s">
        <v>5</v>
      </c>
      <c r="K42" s="1">
        <v>35776</v>
      </c>
      <c r="L42">
        <v>1234</v>
      </c>
      <c r="N42" t="s">
        <v>5</v>
      </c>
      <c r="O42" s="1">
        <v>35776</v>
      </c>
      <c r="P42">
        <v>50000</v>
      </c>
      <c r="R42" s="1">
        <v>35776</v>
      </c>
      <c r="S42">
        <v>50000</v>
      </c>
    </row>
    <row r="43" spans="1:22">
      <c r="B43" t="s">
        <v>6</v>
      </c>
      <c r="C43" s="1">
        <f>C42+1</f>
        <v>35774</v>
      </c>
      <c r="D43">
        <v>56215</v>
      </c>
      <c r="F43" t="s">
        <v>6</v>
      </c>
      <c r="G43" s="1">
        <f t="shared" ref="G43:G48" si="4">G42+1</f>
        <v>35777</v>
      </c>
      <c r="H43">
        <v>5678</v>
      </c>
      <c r="J43" t="s">
        <v>6</v>
      </c>
      <c r="K43" s="1">
        <f t="shared" ref="K43:K48" si="5">K42+1</f>
        <v>35777</v>
      </c>
      <c r="L43">
        <v>1234</v>
      </c>
      <c r="N43" t="s">
        <v>6</v>
      </c>
      <c r="O43" s="1">
        <f>FIN.MES(O42,0)-3</f>
        <v>35792</v>
      </c>
      <c r="P43">
        <v>50000</v>
      </c>
      <c r="R43" s="1">
        <v>35958</v>
      </c>
      <c r="S43">
        <v>50000</v>
      </c>
    </row>
    <row r="44" spans="1:22">
      <c r="B44" t="s">
        <v>7</v>
      </c>
      <c r="C44" s="1">
        <f t="shared" ref="C44:C50" si="6">C43+1</f>
        <v>35775</v>
      </c>
      <c r="D44">
        <v>101220</v>
      </c>
      <c r="F44" t="s">
        <v>7</v>
      </c>
      <c r="G44" s="1">
        <f t="shared" si="4"/>
        <v>35778</v>
      </c>
      <c r="H44">
        <v>10122</v>
      </c>
      <c r="J44" t="s">
        <v>7</v>
      </c>
      <c r="K44" s="1">
        <f t="shared" si="5"/>
        <v>35778</v>
      </c>
      <c r="L44">
        <v>1234</v>
      </c>
      <c r="N44" t="s">
        <v>7</v>
      </c>
      <c r="O44" s="1">
        <v>35807</v>
      </c>
      <c r="P44">
        <v>50000</v>
      </c>
      <c r="R44" s="1">
        <v>36141</v>
      </c>
      <c r="S44">
        <v>50000</v>
      </c>
    </row>
    <row r="45" spans="1:22">
      <c r="B45" t="s">
        <v>8</v>
      </c>
      <c r="C45" s="1">
        <f t="shared" si="6"/>
        <v>35776</v>
      </c>
      <c r="D45">
        <v>14566</v>
      </c>
      <c r="F45" t="s">
        <v>8</v>
      </c>
      <c r="G45" s="1">
        <f t="shared" si="4"/>
        <v>35779</v>
      </c>
      <c r="H45">
        <v>14566</v>
      </c>
      <c r="J45" t="s">
        <v>8</v>
      </c>
      <c r="K45" s="1">
        <f t="shared" si="5"/>
        <v>35779</v>
      </c>
      <c r="L45">
        <v>1234</v>
      </c>
      <c r="N45" t="s">
        <v>8</v>
      </c>
      <c r="O45" s="1">
        <f>FIN.MES(O44,0)-3</f>
        <v>35823</v>
      </c>
      <c r="P45">
        <v>50000</v>
      </c>
      <c r="R45" s="1">
        <v>36323</v>
      </c>
      <c r="S45">
        <v>50000</v>
      </c>
    </row>
    <row r="46" spans="1:22">
      <c r="B46" t="s">
        <v>9</v>
      </c>
      <c r="C46" s="1">
        <f t="shared" si="6"/>
        <v>35777</v>
      </c>
      <c r="D46">
        <v>19010</v>
      </c>
      <c r="F46" t="s">
        <v>9</v>
      </c>
      <c r="G46" s="1">
        <f t="shared" si="4"/>
        <v>35780</v>
      </c>
      <c r="H46">
        <v>19010</v>
      </c>
      <c r="J46" t="s">
        <v>9</v>
      </c>
      <c r="K46" s="1">
        <f t="shared" si="5"/>
        <v>35780</v>
      </c>
      <c r="L46">
        <v>1234</v>
      </c>
      <c r="N46" t="s">
        <v>9</v>
      </c>
      <c r="O46" s="1">
        <v>35838</v>
      </c>
      <c r="P46">
        <v>50000</v>
      </c>
      <c r="R46" s="1">
        <v>36506</v>
      </c>
      <c r="S46">
        <v>50000</v>
      </c>
    </row>
    <row r="47" spans="1:22">
      <c r="B47" t="s">
        <v>10</v>
      </c>
      <c r="C47" s="1">
        <f t="shared" si="6"/>
        <v>35778</v>
      </c>
      <c r="D47">
        <v>234540</v>
      </c>
      <c r="F47" t="s">
        <v>10</v>
      </c>
      <c r="G47" s="1">
        <f t="shared" si="4"/>
        <v>35781</v>
      </c>
      <c r="H47">
        <v>23454</v>
      </c>
      <c r="J47" t="s">
        <v>10</v>
      </c>
      <c r="K47" s="1">
        <f t="shared" si="5"/>
        <v>35781</v>
      </c>
      <c r="L47">
        <v>1234</v>
      </c>
      <c r="N47" t="s">
        <v>10</v>
      </c>
      <c r="O47" s="1">
        <f>FIN.MES(O46,0)-3</f>
        <v>35851</v>
      </c>
      <c r="P47">
        <v>50000</v>
      </c>
    </row>
    <row r="48" spans="1:22">
      <c r="B48" t="s">
        <v>11</v>
      </c>
      <c r="C48" s="1">
        <f>C47+1</f>
        <v>35779</v>
      </c>
      <c r="D48">
        <v>278980</v>
      </c>
      <c r="F48" t="s">
        <v>11</v>
      </c>
      <c r="G48" s="1">
        <f t="shared" si="4"/>
        <v>35782</v>
      </c>
      <c r="H48">
        <v>27898</v>
      </c>
      <c r="J48" t="s">
        <v>11</v>
      </c>
      <c r="K48" s="1">
        <f t="shared" si="5"/>
        <v>35782</v>
      </c>
      <c r="L48">
        <v>1234</v>
      </c>
      <c r="N48" t="s">
        <v>11</v>
      </c>
      <c r="O48" s="1">
        <v>35866</v>
      </c>
      <c r="P48">
        <v>50000</v>
      </c>
      <c r="R48" t="s">
        <v>148</v>
      </c>
    </row>
    <row r="49" spans="2:18">
      <c r="B49" t="s">
        <v>12</v>
      </c>
      <c r="C49" s="1">
        <f t="shared" si="6"/>
        <v>35780</v>
      </c>
      <c r="D49">
        <v>32342</v>
      </c>
      <c r="F49" t="s">
        <v>12</v>
      </c>
      <c r="G49" s="1">
        <f t="shared" ref="G49:G66" si="7">G48+1</f>
        <v>35783</v>
      </c>
      <c r="H49">
        <v>32342</v>
      </c>
      <c r="J49" t="s">
        <v>12</v>
      </c>
      <c r="K49" s="1">
        <f t="shared" ref="K49:K61" si="8">K48+1</f>
        <v>35783</v>
      </c>
      <c r="L49">
        <v>1234</v>
      </c>
      <c r="N49" t="s">
        <v>12</v>
      </c>
      <c r="O49" s="1">
        <f>FIN.MES(O48,0)-3</f>
        <v>35882</v>
      </c>
      <c r="P49">
        <v>50000</v>
      </c>
      <c r="R49" s="1">
        <v>35841</v>
      </c>
    </row>
    <row r="50" spans="2:18">
      <c r="B50" t="s">
        <v>13</v>
      </c>
      <c r="C50" s="1">
        <f t="shared" si="6"/>
        <v>35781</v>
      </c>
      <c r="D50">
        <v>36786</v>
      </c>
      <c r="F50" t="s">
        <v>13</v>
      </c>
      <c r="G50" s="1">
        <f t="shared" si="7"/>
        <v>35784</v>
      </c>
      <c r="H50">
        <v>36786</v>
      </c>
      <c r="J50" t="s">
        <v>13</v>
      </c>
      <c r="K50" s="1">
        <f t="shared" si="8"/>
        <v>35784</v>
      </c>
      <c r="L50">
        <v>1234</v>
      </c>
      <c r="N50" t="s">
        <v>13</v>
      </c>
      <c r="O50" s="1">
        <f>+O48+30</f>
        <v>35896</v>
      </c>
      <c r="P50">
        <v>50000</v>
      </c>
    </row>
    <row r="51" spans="2:18">
      <c r="B51" t="s">
        <v>19</v>
      </c>
      <c r="C51" s="1">
        <f t="shared" ref="C51:C73" si="9">C50+1</f>
        <v>35782</v>
      </c>
      <c r="D51">
        <v>36787</v>
      </c>
      <c r="F51" t="s">
        <v>19</v>
      </c>
      <c r="G51" s="1">
        <f t="shared" si="7"/>
        <v>35785</v>
      </c>
      <c r="H51">
        <v>36787</v>
      </c>
      <c r="J51" t="s">
        <v>19</v>
      </c>
      <c r="K51" s="1">
        <f t="shared" si="8"/>
        <v>35785</v>
      </c>
      <c r="L51">
        <v>1234</v>
      </c>
      <c r="N51" t="s">
        <v>19</v>
      </c>
      <c r="O51" s="1">
        <f>FIN.MES(O50,0)-3</f>
        <v>35912</v>
      </c>
      <c r="P51">
        <v>50000</v>
      </c>
    </row>
    <row r="52" spans="2:18">
      <c r="B52" t="s">
        <v>20</v>
      </c>
      <c r="C52" s="1">
        <f t="shared" si="9"/>
        <v>35783</v>
      </c>
      <c r="D52">
        <v>36788</v>
      </c>
      <c r="F52" t="s">
        <v>20</v>
      </c>
      <c r="G52" s="1">
        <f t="shared" si="7"/>
        <v>35786</v>
      </c>
      <c r="H52">
        <v>36788</v>
      </c>
      <c r="J52" t="s">
        <v>20</v>
      </c>
      <c r="K52" s="1">
        <f t="shared" si="8"/>
        <v>35786</v>
      </c>
      <c r="L52">
        <v>1234</v>
      </c>
      <c r="N52" t="s">
        <v>20</v>
      </c>
      <c r="O52" s="1">
        <f>+O50+30+1</f>
        <v>35927</v>
      </c>
      <c r="P52">
        <v>50000</v>
      </c>
    </row>
    <row r="53" spans="2:18">
      <c r="B53" t="s">
        <v>21</v>
      </c>
      <c r="C53" s="1">
        <f t="shared" si="9"/>
        <v>35784</v>
      </c>
      <c r="D53">
        <v>367890</v>
      </c>
      <c r="F53" t="s">
        <v>21</v>
      </c>
      <c r="G53" s="1">
        <f t="shared" si="7"/>
        <v>35787</v>
      </c>
      <c r="H53">
        <v>36789</v>
      </c>
      <c r="J53" t="s">
        <v>21</v>
      </c>
      <c r="K53" s="1">
        <f t="shared" si="8"/>
        <v>35787</v>
      </c>
      <c r="L53">
        <v>1234</v>
      </c>
      <c r="N53" t="s">
        <v>21</v>
      </c>
      <c r="O53" s="1">
        <f>FIN.MES(O52,0)-3</f>
        <v>35943</v>
      </c>
      <c r="P53">
        <v>50000</v>
      </c>
    </row>
    <row r="54" spans="2:18">
      <c r="B54" t="s">
        <v>22</v>
      </c>
      <c r="C54" s="1">
        <f t="shared" si="9"/>
        <v>35785</v>
      </c>
      <c r="D54">
        <v>36790</v>
      </c>
      <c r="F54" t="s">
        <v>22</v>
      </c>
      <c r="G54" s="1">
        <f t="shared" si="7"/>
        <v>35788</v>
      </c>
      <c r="H54">
        <v>36790</v>
      </c>
      <c r="J54" t="s">
        <v>22</v>
      </c>
      <c r="K54" s="1">
        <f>K53+1</f>
        <v>35788</v>
      </c>
      <c r="L54">
        <v>1234</v>
      </c>
      <c r="N54" t="s">
        <v>22</v>
      </c>
      <c r="O54" s="1">
        <f>+O52+30+1</f>
        <v>35958</v>
      </c>
      <c r="P54">
        <v>50000</v>
      </c>
    </row>
    <row r="55" spans="2:18">
      <c r="B55" t="s">
        <v>23</v>
      </c>
      <c r="C55" s="1">
        <f t="shared" si="9"/>
        <v>35786</v>
      </c>
      <c r="D55">
        <v>36791</v>
      </c>
      <c r="F55" t="s">
        <v>23</v>
      </c>
      <c r="G55" s="1">
        <f t="shared" si="7"/>
        <v>35789</v>
      </c>
      <c r="H55">
        <v>36791</v>
      </c>
      <c r="J55" t="s">
        <v>23</v>
      </c>
      <c r="K55" s="1">
        <f t="shared" si="8"/>
        <v>35789</v>
      </c>
      <c r="L55">
        <v>1234</v>
      </c>
      <c r="N55" t="s">
        <v>23</v>
      </c>
      <c r="O55" s="1">
        <f>FIN.MES(O54,0)-3</f>
        <v>35973</v>
      </c>
      <c r="P55">
        <v>50000</v>
      </c>
    </row>
    <row r="56" spans="2:18">
      <c r="B56" t="s">
        <v>24</v>
      </c>
      <c r="C56" s="1">
        <f t="shared" si="9"/>
        <v>35787</v>
      </c>
      <c r="D56">
        <v>36792</v>
      </c>
      <c r="F56" t="s">
        <v>24</v>
      </c>
      <c r="G56" s="1">
        <f t="shared" si="7"/>
        <v>35790</v>
      </c>
      <c r="H56">
        <v>36792</v>
      </c>
      <c r="J56" t="s">
        <v>24</v>
      </c>
      <c r="K56" s="1">
        <f t="shared" si="8"/>
        <v>35790</v>
      </c>
      <c r="L56">
        <v>1234</v>
      </c>
      <c r="N56" t="s">
        <v>24</v>
      </c>
      <c r="O56" s="1">
        <f>+O54+30</f>
        <v>35988</v>
      </c>
      <c r="P56">
        <v>50000</v>
      </c>
    </row>
    <row r="57" spans="2:18">
      <c r="B57" t="s">
        <v>25</v>
      </c>
      <c r="C57" s="1">
        <f t="shared" si="9"/>
        <v>35788</v>
      </c>
      <c r="D57">
        <v>36793</v>
      </c>
      <c r="F57" t="s">
        <v>25</v>
      </c>
      <c r="G57" s="1">
        <f t="shared" si="7"/>
        <v>35791</v>
      </c>
      <c r="H57">
        <v>36793</v>
      </c>
      <c r="J57" t="s">
        <v>25</v>
      </c>
      <c r="K57" s="1">
        <f t="shared" si="8"/>
        <v>35791</v>
      </c>
      <c r="L57">
        <v>1234</v>
      </c>
      <c r="N57" t="s">
        <v>25</v>
      </c>
      <c r="O57" s="1">
        <f>FIN.MES(O56,0)-3</f>
        <v>36004</v>
      </c>
      <c r="P57">
        <v>50000</v>
      </c>
    </row>
    <row r="58" spans="2:18">
      <c r="B58" t="s">
        <v>26</v>
      </c>
      <c r="C58" s="1">
        <f t="shared" si="9"/>
        <v>35789</v>
      </c>
      <c r="D58">
        <v>36794</v>
      </c>
      <c r="F58" t="s">
        <v>26</v>
      </c>
      <c r="G58" s="1">
        <f t="shared" si="7"/>
        <v>35792</v>
      </c>
      <c r="H58">
        <v>36794</v>
      </c>
      <c r="J58" t="s">
        <v>26</v>
      </c>
      <c r="K58" s="1">
        <f t="shared" si="8"/>
        <v>35792</v>
      </c>
      <c r="L58">
        <v>1234</v>
      </c>
      <c r="N58" t="s">
        <v>26</v>
      </c>
      <c r="O58" s="1">
        <f>+O56+30+1</f>
        <v>36019</v>
      </c>
      <c r="P58">
        <v>50000</v>
      </c>
    </row>
    <row r="59" spans="2:18">
      <c r="B59" t="s">
        <v>27</v>
      </c>
      <c r="C59" s="1">
        <f t="shared" si="9"/>
        <v>35790</v>
      </c>
      <c r="D59">
        <v>36795</v>
      </c>
      <c r="F59" t="s">
        <v>27</v>
      </c>
      <c r="G59" s="1">
        <f t="shared" si="7"/>
        <v>35793</v>
      </c>
      <c r="H59">
        <v>36795</v>
      </c>
      <c r="J59" t="s">
        <v>27</v>
      </c>
      <c r="K59" s="1">
        <f t="shared" si="8"/>
        <v>35793</v>
      </c>
      <c r="L59">
        <v>1234</v>
      </c>
      <c r="N59" t="s">
        <v>27</v>
      </c>
      <c r="O59" s="1">
        <f>FIN.MES(O58,0)-3</f>
        <v>36035</v>
      </c>
      <c r="P59">
        <v>50000</v>
      </c>
    </row>
    <row r="60" spans="2:18">
      <c r="B60" t="s">
        <v>28</v>
      </c>
      <c r="C60" s="1">
        <f t="shared" si="9"/>
        <v>35791</v>
      </c>
      <c r="D60">
        <v>36796</v>
      </c>
      <c r="F60" t="s">
        <v>28</v>
      </c>
      <c r="G60" s="1">
        <f t="shared" si="7"/>
        <v>35794</v>
      </c>
      <c r="H60">
        <v>36796</v>
      </c>
      <c r="J60" t="s">
        <v>28</v>
      </c>
      <c r="K60" s="1">
        <f t="shared" si="8"/>
        <v>35794</v>
      </c>
      <c r="L60">
        <v>1234</v>
      </c>
      <c r="N60" t="s">
        <v>28</v>
      </c>
      <c r="O60" s="1">
        <f>+O58+30+1</f>
        <v>36050</v>
      </c>
      <c r="P60">
        <v>50000</v>
      </c>
    </row>
    <row r="61" spans="2:18">
      <c r="B61" t="s">
        <v>29</v>
      </c>
      <c r="C61" s="1">
        <f t="shared" si="9"/>
        <v>35792</v>
      </c>
      <c r="D61">
        <v>36797</v>
      </c>
      <c r="F61" t="s">
        <v>29</v>
      </c>
      <c r="G61" s="1">
        <f t="shared" si="7"/>
        <v>35795</v>
      </c>
      <c r="H61">
        <v>36797</v>
      </c>
      <c r="J61" t="s">
        <v>29</v>
      </c>
      <c r="K61" s="1">
        <f t="shared" si="8"/>
        <v>35795</v>
      </c>
      <c r="L61">
        <v>1234</v>
      </c>
      <c r="N61" t="s">
        <v>29</v>
      </c>
      <c r="O61" s="1">
        <f>FIN.MES(O60,0)-3</f>
        <v>36065</v>
      </c>
      <c r="P61">
        <v>50000</v>
      </c>
    </row>
    <row r="62" spans="2:18">
      <c r="B62" t="s">
        <v>30</v>
      </c>
      <c r="C62" s="1">
        <f t="shared" si="9"/>
        <v>35793</v>
      </c>
      <c r="D62">
        <v>367980</v>
      </c>
      <c r="F62" t="s">
        <v>30</v>
      </c>
      <c r="G62" s="1">
        <f t="shared" si="7"/>
        <v>35796</v>
      </c>
      <c r="H62">
        <v>36798</v>
      </c>
      <c r="N62" t="s">
        <v>30</v>
      </c>
      <c r="O62" s="1">
        <f>+O60+30+1</f>
        <v>36081</v>
      </c>
      <c r="P62">
        <v>50000</v>
      </c>
    </row>
    <row r="63" spans="2:18">
      <c r="B63" t="s">
        <v>31</v>
      </c>
      <c r="C63" s="1">
        <f t="shared" si="9"/>
        <v>35794</v>
      </c>
      <c r="D63">
        <v>36799</v>
      </c>
      <c r="F63" t="s">
        <v>31</v>
      </c>
      <c r="G63" s="1">
        <f t="shared" si="7"/>
        <v>35797</v>
      </c>
      <c r="H63">
        <v>36799</v>
      </c>
      <c r="N63" t="s">
        <v>31</v>
      </c>
      <c r="O63" s="1">
        <f>FIN.MES(O62,0)-3</f>
        <v>36096</v>
      </c>
      <c r="P63">
        <v>50000</v>
      </c>
    </row>
    <row r="64" spans="2:18">
      <c r="B64" t="s">
        <v>32</v>
      </c>
      <c r="C64" s="1">
        <f t="shared" si="9"/>
        <v>35795</v>
      </c>
      <c r="D64">
        <v>36800</v>
      </c>
      <c r="F64" t="s">
        <v>32</v>
      </c>
      <c r="G64" s="1">
        <f t="shared" si="7"/>
        <v>35798</v>
      </c>
      <c r="H64">
        <v>36800</v>
      </c>
      <c r="N64" t="s">
        <v>32</v>
      </c>
      <c r="O64" s="1">
        <f>+O62+30+1</f>
        <v>36112</v>
      </c>
      <c r="P64">
        <v>50000</v>
      </c>
    </row>
    <row r="65" spans="2:16">
      <c r="B65" t="s">
        <v>33</v>
      </c>
      <c r="C65" s="1">
        <f t="shared" si="9"/>
        <v>35796</v>
      </c>
      <c r="D65">
        <v>36801</v>
      </c>
      <c r="F65" t="s">
        <v>33</v>
      </c>
      <c r="G65" s="1">
        <f t="shared" si="7"/>
        <v>35799</v>
      </c>
      <c r="H65">
        <v>36801</v>
      </c>
      <c r="N65" t="s">
        <v>33</v>
      </c>
      <c r="O65" s="1">
        <f>FIN.MES(O64,0)-3</f>
        <v>36126</v>
      </c>
      <c r="P65">
        <v>50000</v>
      </c>
    </row>
    <row r="66" spans="2:16">
      <c r="B66" t="s">
        <v>34</v>
      </c>
      <c r="C66" s="1">
        <f t="shared" si="9"/>
        <v>35797</v>
      </c>
      <c r="D66">
        <v>36802</v>
      </c>
      <c r="F66" t="s">
        <v>34</v>
      </c>
      <c r="G66" s="1">
        <f t="shared" si="7"/>
        <v>35800</v>
      </c>
      <c r="H66">
        <v>36802</v>
      </c>
      <c r="N66" t="s">
        <v>34</v>
      </c>
      <c r="O66" s="1">
        <f>+O64+30+1</f>
        <v>36143</v>
      </c>
      <c r="P66">
        <v>50000</v>
      </c>
    </row>
    <row r="67" spans="2:16">
      <c r="B67" t="s">
        <v>35</v>
      </c>
      <c r="C67" s="1">
        <f>C66+10</f>
        <v>35807</v>
      </c>
      <c r="D67">
        <v>36803</v>
      </c>
      <c r="F67" t="s">
        <v>35</v>
      </c>
      <c r="G67" s="1">
        <f>G66+10</f>
        <v>35810</v>
      </c>
      <c r="H67">
        <v>36803</v>
      </c>
      <c r="N67" t="s">
        <v>35</v>
      </c>
      <c r="O67" s="1">
        <f>FIN.MES(O66,0)-3</f>
        <v>36157</v>
      </c>
      <c r="P67">
        <v>50000</v>
      </c>
    </row>
    <row r="68" spans="2:16">
      <c r="B68" t="s">
        <v>36</v>
      </c>
      <c r="C68" s="1">
        <f t="shared" si="9"/>
        <v>35808</v>
      </c>
      <c r="D68">
        <v>36804</v>
      </c>
      <c r="F68" t="s">
        <v>36</v>
      </c>
      <c r="G68" s="1">
        <f t="shared" ref="G68:G73" si="10">G67+1</f>
        <v>35811</v>
      </c>
      <c r="H68">
        <v>36804</v>
      </c>
      <c r="O68" s="1"/>
    </row>
    <row r="69" spans="2:16">
      <c r="B69" t="s">
        <v>37</v>
      </c>
      <c r="C69" s="1">
        <f t="shared" si="9"/>
        <v>35809</v>
      </c>
      <c r="D69">
        <v>36805</v>
      </c>
      <c r="F69" t="s">
        <v>37</v>
      </c>
      <c r="G69" s="1">
        <f t="shared" si="10"/>
        <v>35812</v>
      </c>
      <c r="H69">
        <v>36805</v>
      </c>
      <c r="O69" s="1"/>
    </row>
    <row r="70" spans="2:16">
      <c r="B70" t="s">
        <v>38</v>
      </c>
      <c r="C70" s="1">
        <f t="shared" si="9"/>
        <v>35810</v>
      </c>
      <c r="D70">
        <v>36806</v>
      </c>
      <c r="F70" t="s">
        <v>38</v>
      </c>
      <c r="G70" s="1">
        <f t="shared" si="10"/>
        <v>35813</v>
      </c>
      <c r="H70">
        <v>36806</v>
      </c>
      <c r="O70" s="1"/>
    </row>
    <row r="71" spans="2:16">
      <c r="B71" t="s">
        <v>39</v>
      </c>
      <c r="C71" s="1">
        <f t="shared" si="9"/>
        <v>35811</v>
      </c>
      <c r="D71">
        <v>36807</v>
      </c>
      <c r="F71" t="s">
        <v>39</v>
      </c>
      <c r="G71" s="1">
        <f t="shared" si="10"/>
        <v>35814</v>
      </c>
      <c r="H71">
        <v>36807</v>
      </c>
      <c r="O71" s="1"/>
    </row>
    <row r="72" spans="2:16">
      <c r="B72" t="s">
        <v>40</v>
      </c>
      <c r="C72" s="1">
        <f t="shared" si="9"/>
        <v>35812</v>
      </c>
      <c r="D72">
        <v>36808</v>
      </c>
      <c r="F72" t="s">
        <v>40</v>
      </c>
      <c r="G72" s="1">
        <f t="shared" si="10"/>
        <v>35815</v>
      </c>
      <c r="H72">
        <v>36808</v>
      </c>
      <c r="O72" s="1"/>
    </row>
    <row r="73" spans="2:16">
      <c r="B73" t="s">
        <v>41</v>
      </c>
      <c r="C73" s="1">
        <f t="shared" si="9"/>
        <v>35813</v>
      </c>
      <c r="D73">
        <v>36809</v>
      </c>
      <c r="F73" t="s">
        <v>41</v>
      </c>
      <c r="G73" s="1">
        <f t="shared" si="10"/>
        <v>35816</v>
      </c>
      <c r="H73">
        <v>36809</v>
      </c>
    </row>
    <row r="74" spans="2:16">
      <c r="B74" t="s">
        <v>42</v>
      </c>
      <c r="C74" s="1">
        <f>C73+10</f>
        <v>35823</v>
      </c>
      <c r="D74">
        <v>36810</v>
      </c>
      <c r="F74" t="s">
        <v>42</v>
      </c>
      <c r="G74" s="1">
        <f>G73+10</f>
        <v>35826</v>
      </c>
      <c r="H74">
        <v>36810</v>
      </c>
    </row>
    <row r="75" spans="2:16">
      <c r="B75" t="s">
        <v>43</v>
      </c>
      <c r="C75" s="1">
        <f t="shared" ref="C75:C113" si="11">C74+10</f>
        <v>35833</v>
      </c>
      <c r="D75">
        <v>368110</v>
      </c>
      <c r="F75" t="s">
        <v>43</v>
      </c>
      <c r="G75" s="1">
        <f t="shared" ref="G75:G113" si="12">G74+10</f>
        <v>35836</v>
      </c>
      <c r="H75">
        <v>36811</v>
      </c>
    </row>
    <row r="76" spans="2:16">
      <c r="B76" t="s">
        <v>44</v>
      </c>
      <c r="C76" s="1">
        <f t="shared" si="11"/>
        <v>35843</v>
      </c>
      <c r="D76">
        <v>36812</v>
      </c>
      <c r="F76" t="s">
        <v>44</v>
      </c>
      <c r="G76" s="1">
        <f t="shared" si="12"/>
        <v>35846</v>
      </c>
      <c r="H76">
        <v>36812</v>
      </c>
    </row>
    <row r="77" spans="2:16">
      <c r="B77" t="s">
        <v>45</v>
      </c>
      <c r="C77" s="1">
        <f t="shared" si="11"/>
        <v>35853</v>
      </c>
      <c r="D77">
        <v>36813</v>
      </c>
      <c r="F77" t="s">
        <v>45</v>
      </c>
      <c r="G77" s="1">
        <f t="shared" si="12"/>
        <v>35856</v>
      </c>
      <c r="H77">
        <v>36813</v>
      </c>
    </row>
    <row r="78" spans="2:16">
      <c r="B78" t="s">
        <v>46</v>
      </c>
      <c r="C78" s="1">
        <f t="shared" si="11"/>
        <v>35863</v>
      </c>
      <c r="D78">
        <v>36814</v>
      </c>
      <c r="F78" t="s">
        <v>46</v>
      </c>
      <c r="G78" s="1">
        <f t="shared" si="12"/>
        <v>35866</v>
      </c>
      <c r="H78">
        <v>36814</v>
      </c>
    </row>
    <row r="79" spans="2:16">
      <c r="B79" t="s">
        <v>47</v>
      </c>
      <c r="C79" s="1">
        <f t="shared" si="11"/>
        <v>35873</v>
      </c>
      <c r="D79">
        <v>368150</v>
      </c>
      <c r="F79" t="s">
        <v>47</v>
      </c>
      <c r="G79" s="1">
        <f t="shared" si="12"/>
        <v>35876</v>
      </c>
      <c r="H79">
        <v>36815</v>
      </c>
    </row>
    <row r="80" spans="2:16">
      <c r="B80" t="s">
        <v>48</v>
      </c>
      <c r="C80" s="1">
        <f t="shared" si="11"/>
        <v>35883</v>
      </c>
      <c r="D80">
        <v>36816</v>
      </c>
      <c r="F80" t="s">
        <v>48</v>
      </c>
      <c r="G80" s="1">
        <f t="shared" si="12"/>
        <v>35886</v>
      </c>
      <c r="H80">
        <v>36816</v>
      </c>
    </row>
    <row r="81" spans="2:8">
      <c r="B81" t="s">
        <v>49</v>
      </c>
      <c r="C81" s="1">
        <f t="shared" si="11"/>
        <v>35893</v>
      </c>
      <c r="D81">
        <v>36817</v>
      </c>
      <c r="F81" t="s">
        <v>49</v>
      </c>
      <c r="G81" s="1">
        <f t="shared" si="12"/>
        <v>35896</v>
      </c>
      <c r="H81">
        <v>36817</v>
      </c>
    </row>
    <row r="82" spans="2:8">
      <c r="B82" t="s">
        <v>50</v>
      </c>
      <c r="C82" s="1">
        <f t="shared" si="11"/>
        <v>35903</v>
      </c>
      <c r="D82">
        <v>36818</v>
      </c>
      <c r="F82" t="s">
        <v>50</v>
      </c>
      <c r="G82" s="1">
        <f t="shared" si="12"/>
        <v>35906</v>
      </c>
      <c r="H82">
        <v>36818</v>
      </c>
    </row>
    <row r="83" spans="2:8">
      <c r="B83" t="s">
        <v>51</v>
      </c>
      <c r="C83" s="1">
        <f t="shared" si="11"/>
        <v>35913</v>
      </c>
      <c r="D83">
        <v>36819</v>
      </c>
      <c r="F83" t="s">
        <v>51</v>
      </c>
      <c r="G83" s="1">
        <f t="shared" si="12"/>
        <v>35916</v>
      </c>
      <c r="H83">
        <v>36819</v>
      </c>
    </row>
    <row r="84" spans="2:8">
      <c r="B84" t="s">
        <v>52</v>
      </c>
      <c r="C84" s="1">
        <f t="shared" si="11"/>
        <v>35923</v>
      </c>
      <c r="D84">
        <v>36820</v>
      </c>
      <c r="F84" t="s">
        <v>52</v>
      </c>
      <c r="G84" s="1">
        <f t="shared" si="12"/>
        <v>35926</v>
      </c>
      <c r="H84">
        <v>36820</v>
      </c>
    </row>
    <row r="85" spans="2:8">
      <c r="B85" t="s">
        <v>53</v>
      </c>
      <c r="C85" s="1">
        <f t="shared" si="11"/>
        <v>35933</v>
      </c>
      <c r="D85">
        <v>36821</v>
      </c>
      <c r="F85" t="s">
        <v>53</v>
      </c>
      <c r="G85" s="1">
        <f t="shared" si="12"/>
        <v>35936</v>
      </c>
      <c r="H85">
        <v>36821</v>
      </c>
    </row>
    <row r="86" spans="2:8">
      <c r="B86" t="s">
        <v>54</v>
      </c>
      <c r="C86" s="1">
        <f t="shared" si="11"/>
        <v>35943</v>
      </c>
      <c r="D86">
        <v>36822</v>
      </c>
      <c r="F86" t="s">
        <v>54</v>
      </c>
      <c r="G86" s="1">
        <f t="shared" si="12"/>
        <v>35946</v>
      </c>
      <c r="H86">
        <v>36822</v>
      </c>
    </row>
    <row r="87" spans="2:8">
      <c r="B87" t="s">
        <v>55</v>
      </c>
      <c r="C87" s="1">
        <f t="shared" si="11"/>
        <v>35953</v>
      </c>
      <c r="D87">
        <v>36823</v>
      </c>
      <c r="F87" t="s">
        <v>55</v>
      </c>
      <c r="G87" s="1">
        <f t="shared" si="12"/>
        <v>35956</v>
      </c>
      <c r="H87">
        <v>36823</v>
      </c>
    </row>
    <row r="88" spans="2:8">
      <c r="B88" t="s">
        <v>56</v>
      </c>
      <c r="C88" s="1">
        <f t="shared" si="11"/>
        <v>35963</v>
      </c>
      <c r="D88">
        <v>36824</v>
      </c>
      <c r="F88" t="s">
        <v>56</v>
      </c>
      <c r="G88" s="1">
        <f t="shared" si="12"/>
        <v>35966</v>
      </c>
      <c r="H88">
        <v>36824</v>
      </c>
    </row>
    <row r="89" spans="2:8">
      <c r="B89" t="s">
        <v>57</v>
      </c>
      <c r="C89" s="1">
        <f t="shared" si="11"/>
        <v>35973</v>
      </c>
      <c r="D89">
        <v>36825</v>
      </c>
      <c r="F89" t="s">
        <v>57</v>
      </c>
      <c r="G89" s="1">
        <f t="shared" si="12"/>
        <v>35976</v>
      </c>
      <c r="H89">
        <v>36825</v>
      </c>
    </row>
    <row r="90" spans="2:8">
      <c r="B90" t="s">
        <v>58</v>
      </c>
      <c r="C90" s="1">
        <f t="shared" si="11"/>
        <v>35983</v>
      </c>
      <c r="D90">
        <v>36826</v>
      </c>
      <c r="F90" t="s">
        <v>58</v>
      </c>
      <c r="G90" s="1">
        <f t="shared" si="12"/>
        <v>35986</v>
      </c>
      <c r="H90">
        <v>36826</v>
      </c>
    </row>
    <row r="91" spans="2:8">
      <c r="B91" t="s">
        <v>59</v>
      </c>
      <c r="C91" s="1">
        <f t="shared" si="11"/>
        <v>35993</v>
      </c>
      <c r="D91">
        <v>36827</v>
      </c>
      <c r="F91" t="s">
        <v>59</v>
      </c>
      <c r="G91" s="1">
        <f t="shared" si="12"/>
        <v>35996</v>
      </c>
      <c r="H91">
        <v>36827</v>
      </c>
    </row>
    <row r="92" spans="2:8">
      <c r="B92" t="s">
        <v>60</v>
      </c>
      <c r="C92" s="1">
        <f t="shared" si="11"/>
        <v>36003</v>
      </c>
      <c r="D92">
        <v>36828</v>
      </c>
      <c r="F92" t="s">
        <v>60</v>
      </c>
      <c r="G92" s="1">
        <f t="shared" si="12"/>
        <v>36006</v>
      </c>
      <c r="H92">
        <v>36828</v>
      </c>
    </row>
    <row r="93" spans="2:8">
      <c r="B93" t="s">
        <v>61</v>
      </c>
      <c r="C93" s="1">
        <f t="shared" si="11"/>
        <v>36013</v>
      </c>
      <c r="D93">
        <v>36829</v>
      </c>
      <c r="F93" t="s">
        <v>61</v>
      </c>
      <c r="G93" s="1">
        <f t="shared" si="12"/>
        <v>36016</v>
      </c>
      <c r="H93">
        <v>36829</v>
      </c>
    </row>
    <row r="94" spans="2:8">
      <c r="B94" t="s">
        <v>62</v>
      </c>
      <c r="C94" s="1">
        <f t="shared" si="11"/>
        <v>36023</v>
      </c>
      <c r="D94">
        <v>36830</v>
      </c>
      <c r="F94" t="s">
        <v>62</v>
      </c>
      <c r="G94" s="1">
        <f t="shared" si="12"/>
        <v>36026</v>
      </c>
      <c r="H94">
        <v>36830</v>
      </c>
    </row>
    <row r="95" spans="2:8">
      <c r="B95" t="s">
        <v>63</v>
      </c>
      <c r="C95" s="1">
        <f t="shared" si="11"/>
        <v>36033</v>
      </c>
      <c r="D95">
        <v>36831</v>
      </c>
      <c r="F95" t="s">
        <v>63</v>
      </c>
      <c r="G95" s="1">
        <f t="shared" si="12"/>
        <v>36036</v>
      </c>
      <c r="H95">
        <v>36831</v>
      </c>
    </row>
    <row r="96" spans="2:8">
      <c r="B96" t="s">
        <v>64</v>
      </c>
      <c r="C96" s="1">
        <f t="shared" si="11"/>
        <v>36043</v>
      </c>
      <c r="D96">
        <v>36832</v>
      </c>
      <c r="F96" t="s">
        <v>64</v>
      </c>
      <c r="G96" s="1">
        <f t="shared" si="12"/>
        <v>36046</v>
      </c>
      <c r="H96">
        <v>36832</v>
      </c>
    </row>
    <row r="97" spans="2:8">
      <c r="B97" t="s">
        <v>65</v>
      </c>
      <c r="C97" s="1">
        <f t="shared" si="11"/>
        <v>36053</v>
      </c>
      <c r="D97">
        <v>36833</v>
      </c>
      <c r="F97" t="s">
        <v>65</v>
      </c>
      <c r="G97" s="1">
        <f t="shared" si="12"/>
        <v>36056</v>
      </c>
      <c r="H97">
        <v>36833</v>
      </c>
    </row>
    <row r="98" spans="2:8">
      <c r="B98" t="s">
        <v>66</v>
      </c>
      <c r="C98" s="1">
        <f t="shared" si="11"/>
        <v>36063</v>
      </c>
      <c r="D98">
        <v>36834</v>
      </c>
      <c r="F98" t="s">
        <v>66</v>
      </c>
      <c r="G98" s="1">
        <f t="shared" si="12"/>
        <v>36066</v>
      </c>
      <c r="H98">
        <v>36834</v>
      </c>
    </row>
    <row r="99" spans="2:8">
      <c r="B99" t="s">
        <v>67</v>
      </c>
      <c r="C99" s="1">
        <f t="shared" si="11"/>
        <v>36073</v>
      </c>
      <c r="D99">
        <v>36835</v>
      </c>
      <c r="F99" t="s">
        <v>67</v>
      </c>
      <c r="G99" s="1">
        <f t="shared" si="12"/>
        <v>36076</v>
      </c>
      <c r="H99">
        <v>36835</v>
      </c>
    </row>
    <row r="100" spans="2:8">
      <c r="B100" t="s">
        <v>68</v>
      </c>
      <c r="C100" s="1">
        <f t="shared" si="11"/>
        <v>36083</v>
      </c>
      <c r="D100">
        <v>36836</v>
      </c>
      <c r="F100" t="s">
        <v>68</v>
      </c>
      <c r="G100" s="1">
        <f t="shared" si="12"/>
        <v>36086</v>
      </c>
      <c r="H100">
        <v>36836</v>
      </c>
    </row>
    <row r="101" spans="2:8">
      <c r="B101" t="s">
        <v>69</v>
      </c>
      <c r="C101" s="1">
        <f t="shared" si="11"/>
        <v>36093</v>
      </c>
      <c r="D101">
        <v>36837</v>
      </c>
      <c r="F101" t="s">
        <v>69</v>
      </c>
      <c r="G101" s="1">
        <f t="shared" si="12"/>
        <v>36096</v>
      </c>
      <c r="H101">
        <v>36837</v>
      </c>
    </row>
    <row r="102" spans="2:8">
      <c r="B102" t="s">
        <v>70</v>
      </c>
      <c r="C102" s="1">
        <f t="shared" si="11"/>
        <v>36103</v>
      </c>
      <c r="D102">
        <v>36838</v>
      </c>
      <c r="F102" t="s">
        <v>70</v>
      </c>
      <c r="G102" s="1">
        <f t="shared" si="12"/>
        <v>36106</v>
      </c>
      <c r="H102">
        <v>36838</v>
      </c>
    </row>
    <row r="103" spans="2:8">
      <c r="B103" t="s">
        <v>71</v>
      </c>
      <c r="C103" s="1">
        <f t="shared" si="11"/>
        <v>36113</v>
      </c>
      <c r="D103">
        <v>36839</v>
      </c>
      <c r="F103" t="s">
        <v>71</v>
      </c>
      <c r="G103" s="1">
        <f t="shared" si="12"/>
        <v>36116</v>
      </c>
      <c r="H103">
        <v>36839</v>
      </c>
    </row>
    <row r="104" spans="2:8">
      <c r="B104" t="s">
        <v>72</v>
      </c>
      <c r="C104" s="1">
        <f t="shared" si="11"/>
        <v>36123</v>
      </c>
      <c r="D104">
        <v>36840</v>
      </c>
      <c r="F104" t="s">
        <v>72</v>
      </c>
      <c r="G104" s="1">
        <f t="shared" si="12"/>
        <v>36126</v>
      </c>
      <c r="H104">
        <v>36840</v>
      </c>
    </row>
    <row r="105" spans="2:8">
      <c r="B105" t="s">
        <v>73</v>
      </c>
      <c r="C105" s="1">
        <f t="shared" si="11"/>
        <v>36133</v>
      </c>
      <c r="D105">
        <v>36841</v>
      </c>
      <c r="F105" t="s">
        <v>73</v>
      </c>
      <c r="G105" s="1">
        <f t="shared" si="12"/>
        <v>36136</v>
      </c>
      <c r="H105">
        <v>36841</v>
      </c>
    </row>
    <row r="106" spans="2:8">
      <c r="B106" t="s">
        <v>74</v>
      </c>
      <c r="C106" s="1">
        <f t="shared" si="11"/>
        <v>36143</v>
      </c>
      <c r="D106">
        <v>36842</v>
      </c>
      <c r="F106" t="s">
        <v>74</v>
      </c>
      <c r="G106" s="1">
        <f t="shared" si="12"/>
        <v>36146</v>
      </c>
      <c r="H106">
        <v>36842</v>
      </c>
    </row>
    <row r="107" spans="2:8">
      <c r="B107" t="s">
        <v>75</v>
      </c>
      <c r="C107" s="1">
        <f t="shared" si="11"/>
        <v>36153</v>
      </c>
      <c r="D107">
        <v>36843</v>
      </c>
      <c r="F107" t="s">
        <v>75</v>
      </c>
      <c r="G107" s="1">
        <f t="shared" si="12"/>
        <v>36156</v>
      </c>
      <c r="H107">
        <v>36843</v>
      </c>
    </row>
    <row r="108" spans="2:8">
      <c r="B108" t="s">
        <v>76</v>
      </c>
      <c r="C108" s="1">
        <f t="shared" si="11"/>
        <v>36163</v>
      </c>
      <c r="D108">
        <v>36844</v>
      </c>
      <c r="F108" t="s">
        <v>76</v>
      </c>
      <c r="G108" s="1">
        <f t="shared" si="12"/>
        <v>36166</v>
      </c>
      <c r="H108">
        <v>36844</v>
      </c>
    </row>
    <row r="109" spans="2:8">
      <c r="B109" t="s">
        <v>77</v>
      </c>
      <c r="C109" s="1">
        <f t="shared" si="11"/>
        <v>36173</v>
      </c>
      <c r="D109">
        <v>36845</v>
      </c>
      <c r="F109" t="s">
        <v>77</v>
      </c>
      <c r="G109" s="1">
        <f t="shared" si="12"/>
        <v>36176</v>
      </c>
      <c r="H109">
        <v>36845</v>
      </c>
    </row>
    <row r="110" spans="2:8">
      <c r="B110" t="s">
        <v>78</v>
      </c>
      <c r="C110" s="1">
        <f t="shared" si="11"/>
        <v>36183</v>
      </c>
      <c r="D110">
        <v>36846</v>
      </c>
      <c r="F110" t="s">
        <v>78</v>
      </c>
      <c r="G110" s="1">
        <f t="shared" si="12"/>
        <v>36186</v>
      </c>
      <c r="H110">
        <v>36846</v>
      </c>
    </row>
    <row r="111" spans="2:8">
      <c r="B111" t="s">
        <v>79</v>
      </c>
      <c r="C111" s="1">
        <f t="shared" si="11"/>
        <v>36193</v>
      </c>
      <c r="D111">
        <v>36847</v>
      </c>
      <c r="F111" t="s">
        <v>79</v>
      </c>
      <c r="G111" s="1">
        <f t="shared" si="12"/>
        <v>36196</v>
      </c>
      <c r="H111">
        <v>36847</v>
      </c>
    </row>
    <row r="112" spans="2:8">
      <c r="B112" t="s">
        <v>80</v>
      </c>
      <c r="C112" s="1">
        <f t="shared" si="11"/>
        <v>36203</v>
      </c>
      <c r="D112">
        <v>36848</v>
      </c>
      <c r="F112" t="s">
        <v>80</v>
      </c>
      <c r="G112" s="1">
        <f t="shared" si="12"/>
        <v>36206</v>
      </c>
      <c r="H112">
        <v>36848</v>
      </c>
    </row>
    <row r="113" spans="2:8">
      <c r="B113" t="s">
        <v>81</v>
      </c>
      <c r="C113" s="1">
        <f t="shared" si="11"/>
        <v>36213</v>
      </c>
      <c r="D113">
        <v>36849</v>
      </c>
      <c r="F113" t="s">
        <v>81</v>
      </c>
      <c r="G113" s="1">
        <f t="shared" si="12"/>
        <v>36216</v>
      </c>
      <c r="H113">
        <v>36849</v>
      </c>
    </row>
    <row r="114" spans="2:8">
      <c r="B114" t="s">
        <v>82</v>
      </c>
      <c r="C114" s="1">
        <f>C113+10</f>
        <v>36223</v>
      </c>
      <c r="D114">
        <v>36850</v>
      </c>
      <c r="F114" t="s">
        <v>82</v>
      </c>
      <c r="G114" s="1">
        <f>G113+10</f>
        <v>36226</v>
      </c>
      <c r="H114">
        <v>36850</v>
      </c>
    </row>
    <row r="115" spans="2:8">
      <c r="B115" t="s">
        <v>83</v>
      </c>
      <c r="C115" s="1">
        <f t="shared" ref="C115:C137" si="13">C114+10</f>
        <v>36233</v>
      </c>
      <c r="D115">
        <v>36851</v>
      </c>
      <c r="F115" t="s">
        <v>83</v>
      </c>
      <c r="G115" s="1">
        <f t="shared" ref="G115:G137" si="14">G114+10</f>
        <v>36236</v>
      </c>
      <c r="H115">
        <v>36851</v>
      </c>
    </row>
    <row r="116" spans="2:8">
      <c r="B116" t="s">
        <v>84</v>
      </c>
      <c r="C116" s="1">
        <f t="shared" si="13"/>
        <v>36243</v>
      </c>
      <c r="D116">
        <v>36852</v>
      </c>
      <c r="F116" t="s">
        <v>84</v>
      </c>
      <c r="G116" s="1">
        <f t="shared" si="14"/>
        <v>36246</v>
      </c>
      <c r="H116">
        <v>36852</v>
      </c>
    </row>
    <row r="117" spans="2:8">
      <c r="B117" t="s">
        <v>85</v>
      </c>
      <c r="C117" s="1">
        <f t="shared" si="13"/>
        <v>36253</v>
      </c>
      <c r="D117">
        <v>36853</v>
      </c>
      <c r="F117" t="s">
        <v>85</v>
      </c>
      <c r="G117" s="1">
        <f t="shared" si="14"/>
        <v>36256</v>
      </c>
      <c r="H117">
        <v>36853</v>
      </c>
    </row>
    <row r="118" spans="2:8">
      <c r="B118" t="s">
        <v>86</v>
      </c>
      <c r="C118" s="1">
        <f t="shared" si="13"/>
        <v>36263</v>
      </c>
      <c r="D118">
        <v>36854</v>
      </c>
      <c r="F118" t="s">
        <v>86</v>
      </c>
      <c r="G118" s="1">
        <f t="shared" si="14"/>
        <v>36266</v>
      </c>
      <c r="H118">
        <v>36854</v>
      </c>
    </row>
    <row r="119" spans="2:8">
      <c r="B119" t="s">
        <v>87</v>
      </c>
      <c r="C119" s="1">
        <f t="shared" si="13"/>
        <v>36273</v>
      </c>
      <c r="D119">
        <v>36855</v>
      </c>
      <c r="F119" t="s">
        <v>87</v>
      </c>
      <c r="G119" s="1">
        <f t="shared" si="14"/>
        <v>36276</v>
      </c>
      <c r="H119">
        <v>36855</v>
      </c>
    </row>
    <row r="120" spans="2:8">
      <c r="B120" t="s">
        <v>88</v>
      </c>
      <c r="C120" s="1">
        <f t="shared" si="13"/>
        <v>36283</v>
      </c>
      <c r="D120">
        <v>36856</v>
      </c>
      <c r="F120" t="s">
        <v>88</v>
      </c>
      <c r="G120" s="1">
        <f t="shared" si="14"/>
        <v>36286</v>
      </c>
      <c r="H120">
        <v>36856</v>
      </c>
    </row>
    <row r="121" spans="2:8">
      <c r="B121" t="s">
        <v>89</v>
      </c>
      <c r="C121" s="1">
        <f t="shared" si="13"/>
        <v>36293</v>
      </c>
      <c r="D121">
        <v>36857</v>
      </c>
      <c r="F121" t="s">
        <v>89</v>
      </c>
      <c r="G121" s="1">
        <f t="shared" si="14"/>
        <v>36296</v>
      </c>
      <c r="H121">
        <v>36857</v>
      </c>
    </row>
    <row r="122" spans="2:8">
      <c r="B122" t="s">
        <v>90</v>
      </c>
      <c r="C122" s="1">
        <f t="shared" si="13"/>
        <v>36303</v>
      </c>
      <c r="D122">
        <v>36858</v>
      </c>
      <c r="F122" t="s">
        <v>90</v>
      </c>
      <c r="G122" s="1">
        <f t="shared" si="14"/>
        <v>36306</v>
      </c>
      <c r="H122">
        <v>36858</v>
      </c>
    </row>
    <row r="123" spans="2:8">
      <c r="B123" t="s">
        <v>91</v>
      </c>
      <c r="C123" s="1">
        <f t="shared" si="13"/>
        <v>36313</v>
      </c>
      <c r="D123">
        <v>36859</v>
      </c>
      <c r="F123" t="s">
        <v>91</v>
      </c>
      <c r="G123" s="1">
        <f t="shared" si="14"/>
        <v>36316</v>
      </c>
      <c r="H123">
        <v>36859</v>
      </c>
    </row>
    <row r="124" spans="2:8">
      <c r="B124" t="s">
        <v>92</v>
      </c>
      <c r="C124" s="1">
        <f t="shared" si="13"/>
        <v>36323</v>
      </c>
      <c r="D124">
        <v>36860</v>
      </c>
      <c r="F124" t="s">
        <v>92</v>
      </c>
      <c r="G124" s="1">
        <f t="shared" si="14"/>
        <v>36326</v>
      </c>
      <c r="H124">
        <v>36860</v>
      </c>
    </row>
    <row r="125" spans="2:8">
      <c r="B125" t="s">
        <v>93</v>
      </c>
      <c r="C125" s="1">
        <f t="shared" si="13"/>
        <v>36333</v>
      </c>
      <c r="D125">
        <v>36861</v>
      </c>
      <c r="F125" t="s">
        <v>93</v>
      </c>
      <c r="G125" s="1">
        <f t="shared" si="14"/>
        <v>36336</v>
      </c>
      <c r="H125">
        <v>36861</v>
      </c>
    </row>
    <row r="126" spans="2:8">
      <c r="B126" t="s">
        <v>94</v>
      </c>
      <c r="C126" s="1">
        <f t="shared" si="13"/>
        <v>36343</v>
      </c>
      <c r="D126">
        <v>36862</v>
      </c>
      <c r="F126" t="s">
        <v>94</v>
      </c>
      <c r="G126" s="1">
        <f t="shared" si="14"/>
        <v>36346</v>
      </c>
      <c r="H126">
        <v>36862</v>
      </c>
    </row>
    <row r="127" spans="2:8">
      <c r="B127" t="s">
        <v>95</v>
      </c>
      <c r="C127" s="1">
        <f t="shared" si="13"/>
        <v>36353</v>
      </c>
      <c r="D127">
        <v>36863</v>
      </c>
      <c r="F127" t="s">
        <v>95</v>
      </c>
      <c r="G127" s="1">
        <f t="shared" si="14"/>
        <v>36356</v>
      </c>
      <c r="H127">
        <v>36863</v>
      </c>
    </row>
    <row r="128" spans="2:8">
      <c r="B128" t="s">
        <v>96</v>
      </c>
      <c r="C128" s="1">
        <f t="shared" si="13"/>
        <v>36363</v>
      </c>
      <c r="D128">
        <v>36864</v>
      </c>
      <c r="F128" t="s">
        <v>96</v>
      </c>
      <c r="G128" s="1">
        <f t="shared" si="14"/>
        <v>36366</v>
      </c>
      <c r="H128">
        <v>36864</v>
      </c>
    </row>
    <row r="129" spans="2:8">
      <c r="B129" t="s">
        <v>97</v>
      </c>
      <c r="C129" s="1">
        <f t="shared" si="13"/>
        <v>36373</v>
      </c>
      <c r="D129">
        <v>36865</v>
      </c>
      <c r="F129" t="s">
        <v>97</v>
      </c>
      <c r="G129" s="1">
        <f t="shared" si="14"/>
        <v>36376</v>
      </c>
      <c r="H129">
        <v>36865</v>
      </c>
    </row>
    <row r="130" spans="2:8">
      <c r="B130" t="s">
        <v>98</v>
      </c>
      <c r="C130" s="1">
        <f t="shared" si="13"/>
        <v>36383</v>
      </c>
      <c r="D130">
        <v>36866</v>
      </c>
      <c r="F130" t="s">
        <v>98</v>
      </c>
      <c r="G130" s="1">
        <f t="shared" si="14"/>
        <v>36386</v>
      </c>
      <c r="H130">
        <v>36866</v>
      </c>
    </row>
    <row r="131" spans="2:8">
      <c r="B131" t="s">
        <v>99</v>
      </c>
      <c r="C131" s="1">
        <f t="shared" si="13"/>
        <v>36393</v>
      </c>
      <c r="D131">
        <v>36867</v>
      </c>
      <c r="F131" t="s">
        <v>99</v>
      </c>
      <c r="G131" s="1">
        <f t="shared" si="14"/>
        <v>36396</v>
      </c>
      <c r="H131">
        <v>36867</v>
      </c>
    </row>
    <row r="132" spans="2:8">
      <c r="B132" t="s">
        <v>100</v>
      </c>
      <c r="C132" s="1">
        <f t="shared" si="13"/>
        <v>36403</v>
      </c>
      <c r="D132">
        <v>36868</v>
      </c>
      <c r="F132" t="s">
        <v>100</v>
      </c>
      <c r="G132" s="1">
        <f t="shared" si="14"/>
        <v>36406</v>
      </c>
      <c r="H132">
        <v>36868</v>
      </c>
    </row>
    <row r="133" spans="2:8">
      <c r="B133" t="s">
        <v>101</v>
      </c>
      <c r="C133" s="1">
        <f t="shared" si="13"/>
        <v>36413</v>
      </c>
      <c r="D133">
        <v>36869</v>
      </c>
      <c r="F133" t="s">
        <v>101</v>
      </c>
      <c r="G133" s="1">
        <f t="shared" si="14"/>
        <v>36416</v>
      </c>
      <c r="H133">
        <v>36869</v>
      </c>
    </row>
    <row r="134" spans="2:8">
      <c r="B134" t="s">
        <v>102</v>
      </c>
      <c r="C134" s="1">
        <f t="shared" si="13"/>
        <v>36423</v>
      </c>
      <c r="D134">
        <v>36870</v>
      </c>
      <c r="F134" t="s">
        <v>102</v>
      </c>
      <c r="G134" s="1">
        <f t="shared" si="14"/>
        <v>36426</v>
      </c>
      <c r="H134">
        <v>36870</v>
      </c>
    </row>
    <row r="135" spans="2:8">
      <c r="B135" t="s">
        <v>103</v>
      </c>
      <c r="C135" s="1">
        <f t="shared" si="13"/>
        <v>36433</v>
      </c>
      <c r="D135">
        <v>36871</v>
      </c>
      <c r="F135" t="s">
        <v>103</v>
      </c>
      <c r="G135" s="1">
        <f t="shared" si="14"/>
        <v>36436</v>
      </c>
      <c r="H135">
        <v>36871</v>
      </c>
    </row>
    <row r="136" spans="2:8">
      <c r="B136" t="s">
        <v>104</v>
      </c>
      <c r="C136" s="1">
        <f t="shared" si="13"/>
        <v>36443</v>
      </c>
      <c r="D136">
        <v>36872</v>
      </c>
      <c r="F136" t="s">
        <v>104</v>
      </c>
      <c r="G136" s="1">
        <f t="shared" si="14"/>
        <v>36446</v>
      </c>
      <c r="H136">
        <v>36872</v>
      </c>
    </row>
    <row r="137" spans="2:8">
      <c r="B137" t="s">
        <v>105</v>
      </c>
      <c r="C137" s="1">
        <f t="shared" si="13"/>
        <v>36453</v>
      </c>
      <c r="D137">
        <v>36873</v>
      </c>
      <c r="F137" t="s">
        <v>105</v>
      </c>
      <c r="G137" s="1">
        <f t="shared" si="14"/>
        <v>36456</v>
      </c>
      <c r="H137">
        <v>36873</v>
      </c>
    </row>
    <row r="138" spans="2:8">
      <c r="B138" t="s">
        <v>106</v>
      </c>
      <c r="C138" s="1">
        <f>C137+10</f>
        <v>36463</v>
      </c>
      <c r="D138">
        <v>36874</v>
      </c>
      <c r="F138" t="s">
        <v>106</v>
      </c>
      <c r="G138" s="1">
        <f>G137+10</f>
        <v>36466</v>
      </c>
      <c r="H138">
        <v>36874</v>
      </c>
    </row>
    <row r="139" spans="2:8">
      <c r="B139" t="s">
        <v>107</v>
      </c>
      <c r="C139" s="1">
        <f t="shared" ref="C139:C147" si="15">C138+10</f>
        <v>36473</v>
      </c>
      <c r="D139">
        <v>36875</v>
      </c>
      <c r="F139" t="s">
        <v>107</v>
      </c>
      <c r="G139" s="1">
        <f t="shared" ref="G139:G147" si="16">G138+10</f>
        <v>36476</v>
      </c>
      <c r="H139">
        <v>36875</v>
      </c>
    </row>
    <row r="140" spans="2:8">
      <c r="B140" t="s">
        <v>108</v>
      </c>
      <c r="C140" s="1">
        <f t="shared" si="15"/>
        <v>36483</v>
      </c>
      <c r="D140">
        <v>36876</v>
      </c>
      <c r="F140" t="s">
        <v>108</v>
      </c>
      <c r="G140" s="1">
        <f t="shared" si="16"/>
        <v>36486</v>
      </c>
      <c r="H140">
        <v>36876</v>
      </c>
    </row>
    <row r="141" spans="2:8">
      <c r="B141" t="s">
        <v>109</v>
      </c>
      <c r="C141" s="1">
        <f t="shared" si="15"/>
        <v>36493</v>
      </c>
      <c r="D141">
        <v>36877</v>
      </c>
      <c r="F141" t="s">
        <v>109</v>
      </c>
      <c r="G141" s="1">
        <f t="shared" si="16"/>
        <v>36496</v>
      </c>
      <c r="H141">
        <v>36877</v>
      </c>
    </row>
    <row r="142" spans="2:8">
      <c r="B142" t="s">
        <v>110</v>
      </c>
      <c r="C142" s="1">
        <f t="shared" si="15"/>
        <v>36503</v>
      </c>
      <c r="D142">
        <v>36878</v>
      </c>
      <c r="F142" t="s">
        <v>110</v>
      </c>
      <c r="G142" s="1">
        <f t="shared" si="16"/>
        <v>36506</v>
      </c>
      <c r="H142">
        <v>36878</v>
      </c>
    </row>
    <row r="143" spans="2:8">
      <c r="B143" t="s">
        <v>111</v>
      </c>
      <c r="C143" s="1">
        <f t="shared" si="15"/>
        <v>36513</v>
      </c>
      <c r="D143">
        <v>36879</v>
      </c>
      <c r="F143" t="s">
        <v>111</v>
      </c>
      <c r="G143" s="1">
        <f t="shared" si="16"/>
        <v>36516</v>
      </c>
      <c r="H143">
        <v>36879</v>
      </c>
    </row>
    <row r="144" spans="2:8">
      <c r="B144" t="s">
        <v>112</v>
      </c>
      <c r="C144" s="1">
        <f t="shared" si="15"/>
        <v>36523</v>
      </c>
      <c r="D144">
        <v>36880</v>
      </c>
      <c r="F144" t="s">
        <v>112</v>
      </c>
      <c r="G144" s="1">
        <f t="shared" si="16"/>
        <v>36526</v>
      </c>
      <c r="H144">
        <v>36880</v>
      </c>
    </row>
    <row r="145" spans="1:21">
      <c r="B145" t="s">
        <v>113</v>
      </c>
      <c r="C145" s="1">
        <f t="shared" si="15"/>
        <v>36533</v>
      </c>
      <c r="D145">
        <v>36881</v>
      </c>
      <c r="F145" t="s">
        <v>113</v>
      </c>
      <c r="G145" s="1">
        <f t="shared" si="16"/>
        <v>36536</v>
      </c>
      <c r="H145">
        <v>36881</v>
      </c>
    </row>
    <row r="146" spans="1:21">
      <c r="B146" t="s">
        <v>114</v>
      </c>
      <c r="C146" s="1">
        <f t="shared" si="15"/>
        <v>36543</v>
      </c>
      <c r="D146">
        <v>36882</v>
      </c>
      <c r="F146" t="s">
        <v>114</v>
      </c>
      <c r="G146" s="1">
        <f t="shared" si="16"/>
        <v>36546</v>
      </c>
      <c r="H146">
        <v>36882</v>
      </c>
    </row>
    <row r="147" spans="1:21">
      <c r="B147" t="s">
        <v>115</v>
      </c>
      <c r="C147" s="1">
        <f t="shared" si="15"/>
        <v>36553</v>
      </c>
      <c r="D147">
        <v>36883</v>
      </c>
      <c r="F147" t="s">
        <v>115</v>
      </c>
      <c r="G147" s="1">
        <f t="shared" si="16"/>
        <v>36556</v>
      </c>
      <c r="H147">
        <v>36883</v>
      </c>
    </row>
    <row r="148" spans="1:21">
      <c r="B148" t="s">
        <v>116</v>
      </c>
      <c r="C148" s="1">
        <f>C147+10</f>
        <v>36563</v>
      </c>
      <c r="D148">
        <v>36884</v>
      </c>
      <c r="F148" t="s">
        <v>116</v>
      </c>
      <c r="G148" s="1">
        <f>G147+10</f>
        <v>36566</v>
      </c>
      <c r="H148">
        <v>36884</v>
      </c>
    </row>
    <row r="149" spans="1:21">
      <c r="B149" t="s">
        <v>117</v>
      </c>
      <c r="C149" s="1">
        <f>C148+10</f>
        <v>36573</v>
      </c>
      <c r="D149">
        <v>36885</v>
      </c>
      <c r="F149" t="s">
        <v>117</v>
      </c>
      <c r="G149" s="1">
        <f>G148+10</f>
        <v>36576</v>
      </c>
      <c r="H149">
        <v>36885</v>
      </c>
    </row>
    <row r="152" spans="1:21">
      <c r="B152" t="s">
        <v>155</v>
      </c>
    </row>
    <row r="153" spans="1:21">
      <c r="B153" s="9" t="s">
        <v>153</v>
      </c>
      <c r="C153" s="9" t="s">
        <v>153</v>
      </c>
      <c r="D153" s="9" t="s">
        <v>153</v>
      </c>
      <c r="E153" s="9" t="s">
        <v>153</v>
      </c>
      <c r="F153" s="9" t="s">
        <v>153</v>
      </c>
      <c r="G153" s="9" t="s">
        <v>153</v>
      </c>
      <c r="H153" s="9" t="s">
        <v>153</v>
      </c>
      <c r="I153" s="9" t="s">
        <v>153</v>
      </c>
      <c r="J153" s="9" t="s">
        <v>153</v>
      </c>
      <c r="K153" s="9" t="s">
        <v>153</v>
      </c>
      <c r="L153" s="9" t="s">
        <v>153</v>
      </c>
      <c r="M153" s="9" t="s">
        <v>153</v>
      </c>
      <c r="N153" s="9" t="s">
        <v>153</v>
      </c>
      <c r="O153" s="9" t="s">
        <v>153</v>
      </c>
      <c r="P153" s="9" t="s">
        <v>153</v>
      </c>
      <c r="Q153" s="9" t="s">
        <v>153</v>
      </c>
      <c r="R153" s="9" t="s">
        <v>153</v>
      </c>
      <c r="S153" s="9" t="s">
        <v>153</v>
      </c>
      <c r="T153" s="9" t="s">
        <v>153</v>
      </c>
      <c r="U153" s="9" t="s">
        <v>153</v>
      </c>
    </row>
    <row r="154" spans="1:21">
      <c r="B154" s="10">
        <f t="shared" ref="B154:U154" ca="1" si="17">AND($H160&gt;A$12,$H160&lt;=B$12)</f>
        <v>0</v>
      </c>
      <c r="C154" s="10">
        <f t="shared" ca="1" si="17"/>
        <v>0</v>
      </c>
      <c r="D154" s="10">
        <f t="shared" ca="1" si="17"/>
        <v>0</v>
      </c>
      <c r="E154" s="10">
        <f t="shared" ca="1" si="17"/>
        <v>0</v>
      </c>
      <c r="F154" s="10">
        <f t="shared" ca="1" si="17"/>
        <v>0</v>
      </c>
      <c r="G154" s="10">
        <f t="shared" ca="1" si="17"/>
        <v>0</v>
      </c>
      <c r="H154" s="10">
        <f t="shared" ca="1" si="17"/>
        <v>0</v>
      </c>
      <c r="I154" s="10">
        <f t="shared" ca="1" si="17"/>
        <v>0</v>
      </c>
      <c r="J154" s="10">
        <f t="shared" ca="1" si="17"/>
        <v>0</v>
      </c>
      <c r="K154" s="10">
        <f t="shared" ca="1" si="17"/>
        <v>0</v>
      </c>
      <c r="L154" s="10">
        <f t="shared" ca="1" si="17"/>
        <v>0</v>
      </c>
      <c r="M154" s="10">
        <f t="shared" ca="1" si="17"/>
        <v>0</v>
      </c>
      <c r="N154" s="10">
        <f t="shared" ca="1" si="17"/>
        <v>0</v>
      </c>
      <c r="O154" s="10">
        <f t="shared" ca="1" si="17"/>
        <v>0</v>
      </c>
      <c r="P154" s="10">
        <f t="shared" ca="1" si="17"/>
        <v>0</v>
      </c>
      <c r="Q154" s="10">
        <f t="shared" ca="1" si="17"/>
        <v>0</v>
      </c>
      <c r="R154" s="10">
        <f t="shared" ca="1" si="17"/>
        <v>0</v>
      </c>
      <c r="S154" s="10">
        <f t="shared" ca="1" si="17"/>
        <v>1</v>
      </c>
      <c r="T154" s="10">
        <f t="shared" ca="1" si="17"/>
        <v>0</v>
      </c>
      <c r="U154" s="10">
        <f t="shared" ca="1" si="17"/>
        <v>0</v>
      </c>
    </row>
    <row r="155" spans="1:21">
      <c r="B155" s="11" t="str">
        <f t="shared" ref="B155:U155" ca="1" si="18">IF(MOD(B156,7)=2,"LUNES",IF(MOD(B156,7)=3,"MARTES",IF(MOD(B156,7)=4,"MIERCOLES",IF(MOD(B156,7)=5,"JUEVES",IF(MOD(B156,7)=6,"VIERNES","NO HABIL")))))</f>
        <v>LUNES</v>
      </c>
      <c r="C155" s="11" t="str">
        <f t="shared" ca="1" si="18"/>
        <v>MARTES</v>
      </c>
      <c r="D155" s="11" t="str">
        <f t="shared" ca="1" si="18"/>
        <v>MIERCOLES</v>
      </c>
      <c r="E155" s="11" t="str">
        <f t="shared" ca="1" si="18"/>
        <v>JUEVES</v>
      </c>
      <c r="F155" s="11" t="str">
        <f t="shared" ca="1" si="18"/>
        <v>VIERNES</v>
      </c>
      <c r="G155" s="11" t="str">
        <f t="shared" ca="1" si="18"/>
        <v>VIERNES</v>
      </c>
      <c r="H155" s="11" t="str">
        <f t="shared" ca="1" si="18"/>
        <v>VIERNES</v>
      </c>
      <c r="I155" s="11" t="str">
        <f t="shared" ca="1" si="18"/>
        <v>VIERNES</v>
      </c>
      <c r="J155" s="11" t="str">
        <f t="shared" ca="1" si="18"/>
        <v>NO HABIL</v>
      </c>
      <c r="K155" s="11" t="str">
        <f t="shared" ca="1" si="18"/>
        <v>MARTES</v>
      </c>
      <c r="L155" s="11" t="str">
        <f t="shared" ca="1" si="18"/>
        <v>JUEVES</v>
      </c>
      <c r="M155" s="11" t="str">
        <f t="shared" ca="1" si="18"/>
        <v>NO HABIL</v>
      </c>
      <c r="N155" s="11" t="str">
        <f t="shared" ca="1" si="18"/>
        <v>MARTES</v>
      </c>
      <c r="O155" s="11" t="str">
        <f t="shared" ca="1" si="18"/>
        <v>VIERNES</v>
      </c>
      <c r="P155" s="11" t="str">
        <f t="shared" ca="1" si="18"/>
        <v>LUNES</v>
      </c>
      <c r="Q155" s="11" t="str">
        <f t="shared" ca="1" si="18"/>
        <v>LUNES</v>
      </c>
      <c r="R155" s="11" t="str">
        <f t="shared" ca="1" si="18"/>
        <v>JUEVES</v>
      </c>
      <c r="S155" s="11" t="str">
        <f t="shared" ca="1" si="18"/>
        <v>NO HABIL</v>
      </c>
      <c r="T155" s="11" t="str">
        <f t="shared" ca="1" si="18"/>
        <v>MARTES</v>
      </c>
      <c r="U155" s="11" t="str">
        <f t="shared" ca="1" si="18"/>
        <v>JUEVES</v>
      </c>
    </row>
    <row r="156" spans="1:21">
      <c r="B156" s="12">
        <f t="shared" ref="B156:I156" ca="1" si="19">B148</f>
        <v>34148</v>
      </c>
      <c r="C156" s="12">
        <f t="shared" ca="1" si="19"/>
        <v>34149</v>
      </c>
      <c r="D156" s="12">
        <f t="shared" ca="1" si="19"/>
        <v>34150</v>
      </c>
      <c r="E156" s="12">
        <f t="shared" ca="1" si="19"/>
        <v>34151</v>
      </c>
      <c r="F156" s="12">
        <f t="shared" ca="1" si="19"/>
        <v>34152</v>
      </c>
      <c r="G156" s="12">
        <f t="shared" ca="1" si="19"/>
        <v>34152</v>
      </c>
      <c r="H156" s="12">
        <f t="shared" ca="1" si="19"/>
        <v>34159</v>
      </c>
      <c r="I156" s="12">
        <f t="shared" ca="1" si="19"/>
        <v>34166</v>
      </c>
      <c r="J156" s="13">
        <f t="shared" ref="J156:U156" ca="1" si="20">IF(J152&lt;&gt;J150,J148,J151)</f>
        <v>34181</v>
      </c>
      <c r="K156" s="13">
        <f t="shared" ca="1" si="20"/>
        <v>34212</v>
      </c>
      <c r="L156" s="13">
        <f t="shared" ca="1" si="20"/>
        <v>34242</v>
      </c>
      <c r="M156" s="13">
        <f t="shared" ca="1" si="20"/>
        <v>34273</v>
      </c>
      <c r="N156" s="13">
        <f t="shared" ca="1" si="20"/>
        <v>34303</v>
      </c>
      <c r="O156" s="13">
        <f t="shared" ca="1" si="20"/>
        <v>34334</v>
      </c>
      <c r="P156" s="13">
        <f t="shared" ca="1" si="20"/>
        <v>34365</v>
      </c>
      <c r="Q156" s="13">
        <f t="shared" ca="1" si="20"/>
        <v>34393</v>
      </c>
      <c r="R156" s="13">
        <f t="shared" ca="1" si="20"/>
        <v>34424</v>
      </c>
      <c r="S156" s="13">
        <f t="shared" ca="1" si="20"/>
        <v>34454</v>
      </c>
      <c r="T156" s="13">
        <f t="shared" ca="1" si="20"/>
        <v>34485</v>
      </c>
      <c r="U156" s="13">
        <f t="shared" ca="1" si="20"/>
        <v>34515</v>
      </c>
    </row>
    <row r="157" spans="1:21">
      <c r="A157" s="9" t="s">
        <v>154</v>
      </c>
      <c r="B157" s="14">
        <f t="shared" ref="B157:U157" ca="1" si="21">DSUM($G$15:$H$72,1,B153:B154)/1000000</f>
        <v>36.987862999999997</v>
      </c>
      <c r="C157" s="14">
        <f t="shared" ca="1" si="21"/>
        <v>0</v>
      </c>
      <c r="D157" s="14">
        <f t="shared" ca="1" si="21"/>
        <v>3.7992680000000001</v>
      </c>
      <c r="E157" s="14">
        <f t="shared" ca="1" si="21"/>
        <v>0</v>
      </c>
      <c r="F157" s="14">
        <f t="shared" ca="1" si="21"/>
        <v>0.467644</v>
      </c>
      <c r="G157" s="14">
        <f t="shared" ca="1" si="21"/>
        <v>0</v>
      </c>
      <c r="H157" s="14">
        <f t="shared" ca="1" si="21"/>
        <v>18.117640999999999</v>
      </c>
      <c r="I157" s="14">
        <f t="shared" ca="1" si="21"/>
        <v>2.6075089999999999</v>
      </c>
      <c r="J157" s="14">
        <f t="shared" ca="1" si="21"/>
        <v>0.10553800000000001</v>
      </c>
      <c r="K157" s="14">
        <f t="shared" ca="1" si="21"/>
        <v>0.19256200000000001</v>
      </c>
      <c r="L157" s="14">
        <f t="shared" ca="1" si="21"/>
        <v>0</v>
      </c>
      <c r="M157" s="14">
        <f t="shared" ca="1" si="21"/>
        <v>0</v>
      </c>
      <c r="N157" s="14">
        <f t="shared" ca="1" si="21"/>
        <v>0</v>
      </c>
      <c r="O157" s="14">
        <f t="shared" ca="1" si="21"/>
        <v>0</v>
      </c>
      <c r="P157" s="14">
        <f t="shared" ca="1" si="21"/>
        <v>0.83368100000000001</v>
      </c>
      <c r="Q157" s="14">
        <f t="shared" ca="1" si="21"/>
        <v>0</v>
      </c>
      <c r="R157" s="14">
        <f t="shared" ca="1" si="21"/>
        <v>0</v>
      </c>
      <c r="S157" s="14">
        <f t="shared" ca="1" si="21"/>
        <v>2.9142229999999998</v>
      </c>
      <c r="T157" s="14">
        <f t="shared" ca="1" si="21"/>
        <v>0</v>
      </c>
      <c r="U157" s="14">
        <f t="shared" ca="1" si="21"/>
        <v>0</v>
      </c>
    </row>
  </sheetData>
  <mergeCells count="20">
    <mergeCell ref="C27:D27"/>
    <mergeCell ref="E27:F27"/>
    <mergeCell ref="G27:H27"/>
    <mergeCell ref="I27:J27"/>
    <mergeCell ref="S27:T27"/>
    <mergeCell ref="U27:V27"/>
    <mergeCell ref="W27:X27"/>
    <mergeCell ref="Y27:Z27"/>
    <mergeCell ref="K27:L27"/>
    <mergeCell ref="M27:N27"/>
    <mergeCell ref="O27:P27"/>
    <mergeCell ref="Q27:R27"/>
    <mergeCell ref="AI27:AJ27"/>
    <mergeCell ref="AK27:AL27"/>
    <mergeCell ref="AM27:AN27"/>
    <mergeCell ref="AO27:AP27"/>
    <mergeCell ref="AA27:AB27"/>
    <mergeCell ref="AC27:AD27"/>
    <mergeCell ref="AE27:AF27"/>
    <mergeCell ref="AG27:AH27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bancos</vt:lpstr>
      <vt:lpstr>cartera</vt:lpstr>
      <vt:lpstr>cesantias</vt:lpstr>
      <vt:lpstr>feriados</vt:lpstr>
      <vt:lpstr>nomina</vt:lpstr>
      <vt:lpstr>prima</vt:lpstr>
      <vt:lpstr>proveedor</vt:lpstr>
    </vt:vector>
  </TitlesOfParts>
  <Company>COMPUCLUB LTDA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Rodriguez</dc:creator>
  <cp:lastModifiedBy>IVP</cp:lastModifiedBy>
  <dcterms:created xsi:type="dcterms:W3CDTF">1997-12-05T13:24:37Z</dcterms:created>
  <dcterms:modified xsi:type="dcterms:W3CDTF">2008-07-13T14:47:57Z</dcterms:modified>
</cp:coreProperties>
</file>